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240" yWindow="105" windowWidth="14805" windowHeight="8010"/>
  </bookViews>
  <sheets>
    <sheet name="Приложение № " sheetId="1" r:id="rId1"/>
  </sheets>
  <definedNames>
    <definedName name="_GoBack" localSheetId="0">'Приложение № '!#REF!</definedName>
    <definedName name="_xlnm._FilterDatabase" localSheetId="0" hidden="1">'Приложение № '!$C$9:$H$257</definedName>
    <definedName name="_xlnm.Print_Titles" localSheetId="0">'Приложение № '!$11:$11</definedName>
    <definedName name="_xlnm.Print_Area" localSheetId="0">'Приложение № '!$A$1:$L$265</definedName>
  </definedNames>
  <calcPr calcId="145621"/>
</workbook>
</file>

<file path=xl/calcChain.xml><?xml version="1.0" encoding="utf-8"?>
<calcChain xmlns="http://schemas.openxmlformats.org/spreadsheetml/2006/main">
  <c r="J148" i="1" l="1"/>
  <c r="J203" i="1" l="1"/>
  <c r="I188" i="1"/>
  <c r="J36" i="1"/>
  <c r="I36" i="1"/>
  <c r="J33" i="1"/>
  <c r="I33" i="1"/>
  <c r="I28" i="1"/>
  <c r="J255" i="1"/>
  <c r="J254" i="1"/>
  <c r="J253" i="1" s="1"/>
  <c r="J252" i="1" s="1"/>
  <c r="J251" i="1" s="1"/>
  <c r="J250" i="1" s="1"/>
  <c r="J249" i="1"/>
  <c r="J248" i="1" s="1"/>
  <c r="J247" i="1" s="1"/>
  <c r="J246" i="1" s="1"/>
  <c r="J245" i="1" s="1"/>
  <c r="J244" i="1" s="1"/>
  <c r="J242" i="1"/>
  <c r="J241" i="1"/>
  <c r="J240" i="1" s="1"/>
  <c r="J239" i="1" s="1"/>
  <c r="J238" i="1" s="1"/>
  <c r="J236" i="1"/>
  <c r="J235" i="1" s="1"/>
  <c r="J234" i="1" s="1"/>
  <c r="J233" i="1" s="1"/>
  <c r="J232" i="1" s="1"/>
  <c r="J231" i="1" s="1"/>
  <c r="J229" i="1"/>
  <c r="J228" i="1"/>
  <c r="J226" i="1"/>
  <c r="J225" i="1" s="1"/>
  <c r="J223" i="1"/>
  <c r="J222" i="1" s="1"/>
  <c r="J221" i="1"/>
  <c r="J220" i="1" s="1"/>
  <c r="J219" i="1" s="1"/>
  <c r="J217" i="1"/>
  <c r="J216" i="1" s="1"/>
  <c r="J215" i="1"/>
  <c r="J214" i="1"/>
  <c r="J213" i="1" s="1"/>
  <c r="J211" i="1"/>
  <c r="J210" i="1" s="1"/>
  <c r="J209" i="1" s="1"/>
  <c r="J206" i="1"/>
  <c r="J205" i="1" s="1"/>
  <c r="J204" i="1" s="1"/>
  <c r="J202" i="1"/>
  <c r="J201" i="1" s="1"/>
  <c r="J200" i="1" s="1"/>
  <c r="J196" i="1"/>
  <c r="J195" i="1" s="1"/>
  <c r="J194" i="1"/>
  <c r="J193" i="1" s="1"/>
  <c r="J192" i="1" s="1"/>
  <c r="J191" i="1"/>
  <c r="J190" i="1"/>
  <c r="J189" i="1" s="1"/>
  <c r="J187" i="1"/>
  <c r="J184" i="1" s="1"/>
  <c r="J186" i="1"/>
  <c r="J185" i="1" s="1"/>
  <c r="J179" i="1"/>
  <c r="J177" i="1"/>
  <c r="J175" i="1"/>
  <c r="J174" i="1"/>
  <c r="J173" i="1" s="1"/>
  <c r="J171" i="1"/>
  <c r="J170" i="1" s="1"/>
  <c r="J168" i="1"/>
  <c r="J167" i="1" s="1"/>
  <c r="J166" i="1"/>
  <c r="J165" i="1"/>
  <c r="J164" i="1"/>
  <c r="J162" i="1"/>
  <c r="J161" i="1" s="1"/>
  <c r="J157" i="1"/>
  <c r="J156" i="1"/>
  <c r="J154" i="1"/>
  <c r="J153" i="1"/>
  <c r="J149" i="1" s="1"/>
  <c r="J151" i="1"/>
  <c r="J150" i="1"/>
  <c r="J146" i="1"/>
  <c r="J145" i="1"/>
  <c r="J144" i="1" s="1"/>
  <c r="J143" i="1" s="1"/>
  <c r="J142" i="1" s="1"/>
  <c r="J141" i="1" s="1"/>
  <c r="J140" i="1"/>
  <c r="J139" i="1" s="1"/>
  <c r="J138" i="1"/>
  <c r="J137" i="1"/>
  <c r="J133" i="1"/>
  <c r="J132" i="1" s="1"/>
  <c r="J131" i="1"/>
  <c r="J130" i="1" s="1"/>
  <c r="J129" i="1" s="1"/>
  <c r="J127" i="1"/>
  <c r="J126" i="1" s="1"/>
  <c r="J125" i="1" s="1"/>
  <c r="J124" i="1"/>
  <c r="J123" i="1" s="1"/>
  <c r="J122" i="1" s="1"/>
  <c r="J117" i="1"/>
  <c r="J116" i="1" s="1"/>
  <c r="J114" i="1"/>
  <c r="J113" i="1" s="1"/>
  <c r="J112" i="1"/>
  <c r="J111" i="1" s="1"/>
  <c r="J110" i="1" s="1"/>
  <c r="J104" i="1"/>
  <c r="J103" i="1" s="1"/>
  <c r="J102" i="1" s="1"/>
  <c r="J101" i="1"/>
  <c r="J100" i="1" s="1"/>
  <c r="J99" i="1" s="1"/>
  <c r="J98" i="1" s="1"/>
  <c r="J96" i="1"/>
  <c r="J95" i="1" s="1"/>
  <c r="J93" i="1"/>
  <c r="J92" i="1" s="1"/>
  <c r="J91" i="1"/>
  <c r="J90" i="1" s="1"/>
  <c r="J89" i="1" s="1"/>
  <c r="J84" i="1"/>
  <c r="J83" i="1"/>
  <c r="J82" i="1"/>
  <c r="J81" i="1" s="1"/>
  <c r="J80" i="1" s="1"/>
  <c r="J79" i="1" s="1"/>
  <c r="J78" i="1" s="1"/>
  <c r="J77" i="1" s="1"/>
  <c r="J76" i="1" s="1"/>
  <c r="J72" i="1"/>
  <c r="J71" i="1" s="1"/>
  <c r="J70" i="1"/>
  <c r="J69" i="1"/>
  <c r="J67" i="1"/>
  <c r="J66" i="1" s="1"/>
  <c r="J65" i="1" s="1"/>
  <c r="J61" i="1"/>
  <c r="J60" i="1" s="1"/>
  <c r="J59" i="1" s="1"/>
  <c r="J58" i="1" s="1"/>
  <c r="J57" i="1" s="1"/>
  <c r="J56" i="1"/>
  <c r="J54" i="1"/>
  <c r="J53" i="1"/>
  <c r="J52" i="1"/>
  <c r="J51" i="1" s="1"/>
  <c r="J50" i="1" s="1"/>
  <c r="J48" i="1"/>
  <c r="J47" i="1" s="1"/>
  <c r="J46" i="1" s="1"/>
  <c r="J44" i="1"/>
  <c r="J42" i="1"/>
  <c r="J41" i="1" s="1"/>
  <c r="J39" i="1"/>
  <c r="J38" i="1" s="1"/>
  <c r="J27" i="1"/>
  <c r="J26" i="1" s="1"/>
  <c r="J18" i="1"/>
  <c r="J17" i="1" s="1"/>
  <c r="J16" i="1" s="1"/>
  <c r="J15" i="1" s="1"/>
  <c r="J14" i="1" s="1"/>
  <c r="J13" i="1" s="1"/>
  <c r="J176" i="1" l="1"/>
  <c r="J128" i="1"/>
  <c r="J183" i="1"/>
  <c r="J182" i="1" s="1"/>
  <c r="J181" i="1" s="1"/>
  <c r="J160" i="1"/>
  <c r="J159" i="1" s="1"/>
  <c r="J212" i="1"/>
  <c r="J25" i="1"/>
  <c r="J24" i="1" s="1"/>
  <c r="J23" i="1" s="1"/>
  <c r="J109" i="1"/>
  <c r="J108" i="1" s="1"/>
  <c r="J107" i="1" s="1"/>
  <c r="J88" i="1"/>
  <c r="J87" i="1" s="1"/>
  <c r="J86" i="1" s="1"/>
  <c r="J85" i="1" s="1"/>
  <c r="J121" i="1"/>
  <c r="J136" i="1"/>
  <c r="J135" i="1" s="1"/>
  <c r="J208" i="1"/>
  <c r="J199" i="1" s="1"/>
  <c r="J198" i="1" s="1"/>
  <c r="J120" i="1"/>
  <c r="J119" i="1" s="1"/>
  <c r="J68" i="1"/>
  <c r="J64" i="1" s="1"/>
  <c r="J63" i="1" s="1"/>
  <c r="J62" i="1" s="1"/>
  <c r="I39" i="1"/>
  <c r="I38" i="1" s="1"/>
  <c r="K39" i="1"/>
  <c r="K38" i="1" s="1"/>
  <c r="I203" i="1"/>
  <c r="I70" i="1"/>
  <c r="I138" i="1"/>
  <c r="I140" i="1"/>
  <c r="I186" i="1"/>
  <c r="I175" i="1"/>
  <c r="I191" i="1"/>
  <c r="J106" i="1" l="1"/>
  <c r="J147" i="1"/>
  <c r="K137" i="1"/>
  <c r="I137" i="1"/>
  <c r="J12" i="1" l="1"/>
  <c r="J257" i="1" s="1"/>
  <c r="I169" i="1"/>
  <c r="K196" i="1" l="1"/>
  <c r="K195" i="1" s="1"/>
  <c r="I196" i="1"/>
  <c r="I195" i="1" s="1"/>
  <c r="I211" i="1" l="1"/>
  <c r="I131" i="1"/>
  <c r="I19" i="1"/>
  <c r="I255" i="1" l="1"/>
  <c r="I91" i="1"/>
  <c r="K74" i="1"/>
  <c r="K73" i="1" s="1"/>
  <c r="I74" i="1"/>
  <c r="I73" i="1" s="1"/>
  <c r="I67" i="1"/>
  <c r="I56" i="1"/>
  <c r="I61" i="1"/>
  <c r="I72" i="1"/>
  <c r="K190" i="1" l="1"/>
  <c r="K189" i="1" s="1"/>
  <c r="I190" i="1"/>
  <c r="I189" i="1" s="1"/>
  <c r="I249" i="1"/>
  <c r="I172" i="1"/>
  <c r="I82" i="1"/>
  <c r="I84" i="1"/>
  <c r="K177" i="1" l="1"/>
  <c r="K179" i="1"/>
  <c r="I179" i="1"/>
  <c r="I177" i="1"/>
  <c r="K176" i="1" l="1"/>
  <c r="I176" i="1"/>
  <c r="I124" i="1" l="1"/>
  <c r="I127" i="1"/>
  <c r="K226" i="1" l="1"/>
  <c r="I226" i="1"/>
  <c r="K229" i="1"/>
  <c r="K228" i="1" s="1"/>
  <c r="I229" i="1"/>
  <c r="K225" i="1" l="1"/>
  <c r="I228" i="1"/>
  <c r="I225" i="1"/>
  <c r="I194" i="1"/>
  <c r="I166" i="1"/>
  <c r="K162" i="1" l="1"/>
  <c r="K161" i="1" s="1"/>
  <c r="I162" i="1"/>
  <c r="I161" i="1" s="1"/>
  <c r="K104" i="1"/>
  <c r="K103" i="1" s="1"/>
  <c r="K102" i="1" s="1"/>
  <c r="I104" i="1"/>
  <c r="I103" i="1" s="1"/>
  <c r="I102" i="1" s="1"/>
  <c r="K157" i="1"/>
  <c r="K156" i="1" s="1"/>
  <c r="I157" i="1"/>
  <c r="I156" i="1" s="1"/>
  <c r="K154" i="1"/>
  <c r="K153" i="1" s="1"/>
  <c r="I154" i="1"/>
  <c r="I153" i="1" s="1"/>
  <c r="K151" i="1"/>
  <c r="K150" i="1" s="1"/>
  <c r="I151" i="1"/>
  <c r="I150" i="1" s="1"/>
  <c r="I149" i="1" l="1"/>
  <c r="K149" i="1"/>
  <c r="I112" i="1" l="1"/>
  <c r="I221" i="1" l="1"/>
  <c r="K223" i="1"/>
  <c r="K222" i="1" s="1"/>
  <c r="I223" i="1"/>
  <c r="I222" i="1" s="1"/>
  <c r="I220" i="1" l="1"/>
  <c r="I219" i="1" s="1"/>
  <c r="K220" i="1"/>
  <c r="K219" i="1" s="1"/>
  <c r="K217" i="1"/>
  <c r="I217" i="1"/>
  <c r="I216" i="1" s="1"/>
  <c r="I215" i="1"/>
  <c r="K256" i="1"/>
  <c r="K215" i="1"/>
  <c r="K82" i="1"/>
  <c r="K126" i="1"/>
  <c r="K125" i="1" s="1"/>
  <c r="I126" i="1"/>
  <c r="I125" i="1" s="1"/>
  <c r="K139" i="1"/>
  <c r="K136" i="1" s="1"/>
  <c r="K135" i="1" s="1"/>
  <c r="I139" i="1"/>
  <c r="K111" i="1"/>
  <c r="K110" i="1" s="1"/>
  <c r="I111" i="1"/>
  <c r="I110" i="1" s="1"/>
  <c r="I136" i="1" l="1"/>
  <c r="I135" i="1" s="1"/>
  <c r="K216" i="1"/>
  <c r="I146" i="1"/>
  <c r="K114" i="1" l="1"/>
  <c r="K113" i="1" s="1"/>
  <c r="I114" i="1"/>
  <c r="I113" i="1" s="1"/>
  <c r="K133" i="1" l="1"/>
  <c r="K132" i="1" s="1"/>
  <c r="I133" i="1"/>
  <c r="I132" i="1" s="1"/>
  <c r="I71" i="1"/>
  <c r="K71" i="1"/>
  <c r="K90" i="1" l="1"/>
  <c r="K89" i="1" s="1"/>
  <c r="I90" i="1"/>
  <c r="I89" i="1" s="1"/>
  <c r="K210" i="1" l="1"/>
  <c r="K209" i="1" s="1"/>
  <c r="K208" i="1" s="1"/>
  <c r="I210" i="1"/>
  <c r="I209" i="1" s="1"/>
  <c r="I208" i="1" s="1"/>
  <c r="K206" i="1"/>
  <c r="K171" i="1"/>
  <c r="K170" i="1" s="1"/>
  <c r="I171" i="1"/>
  <c r="I170" i="1" s="1"/>
  <c r="K96" i="1" l="1"/>
  <c r="K95" i="1" s="1"/>
  <c r="I96" i="1"/>
  <c r="I95" i="1" s="1"/>
  <c r="K254" i="1" l="1"/>
  <c r="K253" i="1" s="1"/>
  <c r="K248" i="1"/>
  <c r="K247" i="1" s="1"/>
  <c r="K246" i="1" s="1"/>
  <c r="K245" i="1" s="1"/>
  <c r="K244" i="1" s="1"/>
  <c r="K242" i="1"/>
  <c r="K241" i="1" s="1"/>
  <c r="K240" i="1" s="1"/>
  <c r="K236" i="1"/>
  <c r="K235" i="1" s="1"/>
  <c r="K234" i="1" s="1"/>
  <c r="K214" i="1"/>
  <c r="K213" i="1" s="1"/>
  <c r="K212" i="1" s="1"/>
  <c r="K205" i="1"/>
  <c r="K204" i="1" s="1"/>
  <c r="K202" i="1"/>
  <c r="K201" i="1" s="1"/>
  <c r="K200" i="1" s="1"/>
  <c r="K193" i="1"/>
  <c r="K192" i="1" s="1"/>
  <c r="K187" i="1"/>
  <c r="K185" i="1"/>
  <c r="K174" i="1"/>
  <c r="K173" i="1" s="1"/>
  <c r="K168" i="1"/>
  <c r="K167" i="1" s="1"/>
  <c r="K165" i="1"/>
  <c r="K164" i="1" s="1"/>
  <c r="K145" i="1"/>
  <c r="K144" i="1" s="1"/>
  <c r="K143" i="1" s="1"/>
  <c r="K142" i="1" s="1"/>
  <c r="K141" i="1" s="1"/>
  <c r="K130" i="1"/>
  <c r="K129" i="1" s="1"/>
  <c r="K128" i="1" s="1"/>
  <c r="K123" i="1"/>
  <c r="K122" i="1" s="1"/>
  <c r="K121" i="1" s="1"/>
  <c r="K117" i="1"/>
  <c r="K116" i="1" s="1"/>
  <c r="K109" i="1" s="1"/>
  <c r="K108" i="1" s="1"/>
  <c r="K101" i="1"/>
  <c r="K93" i="1"/>
  <c r="K92" i="1" s="1"/>
  <c r="K88" i="1" s="1"/>
  <c r="K83" i="1"/>
  <c r="K81" i="1"/>
  <c r="K69" i="1"/>
  <c r="K68" i="1" s="1"/>
  <c r="K66" i="1"/>
  <c r="K65" i="1" s="1"/>
  <c r="K64" i="1" s="1"/>
  <c r="K60" i="1"/>
  <c r="K59" i="1" s="1"/>
  <c r="K58" i="1" s="1"/>
  <c r="K57" i="1" s="1"/>
  <c r="K54" i="1"/>
  <c r="K53" i="1" s="1"/>
  <c r="K52" i="1" s="1"/>
  <c r="K51" i="1" s="1"/>
  <c r="K50" i="1" s="1"/>
  <c r="K48" i="1"/>
  <c r="K47" i="1" s="1"/>
  <c r="K46" i="1" s="1"/>
  <c r="K44" i="1"/>
  <c r="K42" i="1"/>
  <c r="K27" i="1"/>
  <c r="K18" i="1"/>
  <c r="I254" i="1"/>
  <c r="I253" i="1" s="1"/>
  <c r="I248" i="1"/>
  <c r="I247" i="1" s="1"/>
  <c r="I246" i="1" s="1"/>
  <c r="I245" i="1" s="1"/>
  <c r="I244" i="1" s="1"/>
  <c r="I242" i="1"/>
  <c r="I241" i="1" s="1"/>
  <c r="I240" i="1" s="1"/>
  <c r="I236" i="1"/>
  <c r="I235" i="1" s="1"/>
  <c r="I234" i="1" s="1"/>
  <c r="I214" i="1"/>
  <c r="I213" i="1" s="1"/>
  <c r="I212" i="1" s="1"/>
  <c r="I206" i="1"/>
  <c r="I205" i="1" s="1"/>
  <c r="I204" i="1" s="1"/>
  <c r="I202" i="1"/>
  <c r="I201" i="1" s="1"/>
  <c r="I200" i="1" s="1"/>
  <c r="I193" i="1"/>
  <c r="I192" i="1" s="1"/>
  <c r="I187" i="1"/>
  <c r="I185" i="1"/>
  <c r="I174" i="1"/>
  <c r="I173" i="1" s="1"/>
  <c r="I168" i="1"/>
  <c r="I167" i="1" s="1"/>
  <c r="I165" i="1"/>
  <c r="I164" i="1" s="1"/>
  <c r="I145" i="1"/>
  <c r="I144" i="1" s="1"/>
  <c r="I143" i="1" s="1"/>
  <c r="I142" i="1" s="1"/>
  <c r="I141" i="1" s="1"/>
  <c r="I130" i="1"/>
  <c r="I129" i="1" s="1"/>
  <c r="I128" i="1" s="1"/>
  <c r="I123" i="1"/>
  <c r="I122" i="1" s="1"/>
  <c r="I121" i="1" s="1"/>
  <c r="I117" i="1"/>
  <c r="I116" i="1" s="1"/>
  <c r="I109" i="1" s="1"/>
  <c r="I108" i="1" s="1"/>
  <c r="I101" i="1"/>
  <c r="I100" i="1" s="1"/>
  <c r="I99" i="1" s="1"/>
  <c r="I93" i="1"/>
  <c r="I92" i="1" s="1"/>
  <c r="I88" i="1" s="1"/>
  <c r="I83" i="1"/>
  <c r="I81" i="1"/>
  <c r="I69" i="1"/>
  <c r="I68" i="1" s="1"/>
  <c r="I66" i="1"/>
  <c r="I65" i="1" s="1"/>
  <c r="I60" i="1"/>
  <c r="I59" i="1" s="1"/>
  <c r="I58" i="1" s="1"/>
  <c r="I57" i="1" s="1"/>
  <c r="I54" i="1"/>
  <c r="I53" i="1" s="1"/>
  <c r="I52" i="1" s="1"/>
  <c r="I51" i="1" s="1"/>
  <c r="I50" i="1" s="1"/>
  <c r="I48" i="1"/>
  <c r="I47" i="1" s="1"/>
  <c r="I46" i="1" s="1"/>
  <c r="I44" i="1"/>
  <c r="I42" i="1"/>
  <c r="I41" i="1" s="1"/>
  <c r="I27" i="1"/>
  <c r="I26" i="1" s="1"/>
  <c r="I25" i="1" s="1"/>
  <c r="I18" i="1"/>
  <c r="I64" i="1" l="1"/>
  <c r="I63" i="1" s="1"/>
  <c r="I62" i="1" s="1"/>
  <c r="I160" i="1"/>
  <c r="I159" i="1" s="1"/>
  <c r="I148" i="1" s="1"/>
  <c r="K160" i="1"/>
  <c r="K159" i="1" s="1"/>
  <c r="K148" i="1" s="1"/>
  <c r="K120" i="1"/>
  <c r="K119" i="1" s="1"/>
  <c r="I120" i="1"/>
  <c r="I119" i="1" s="1"/>
  <c r="K199" i="1"/>
  <c r="K198" i="1" s="1"/>
  <c r="K17" i="1"/>
  <c r="K16" i="1" s="1"/>
  <c r="K15" i="1" s="1"/>
  <c r="K14" i="1" s="1"/>
  <c r="I17" i="1"/>
  <c r="I16" i="1" s="1"/>
  <c r="I15" i="1" s="1"/>
  <c r="I14" i="1" s="1"/>
  <c r="I199" i="1"/>
  <c r="I198" i="1" s="1"/>
  <c r="K239" i="1"/>
  <c r="K238" i="1" s="1"/>
  <c r="I239" i="1"/>
  <c r="I238" i="1" s="1"/>
  <c r="K252" i="1"/>
  <c r="K251" i="1" s="1"/>
  <c r="K250" i="1" s="1"/>
  <c r="I252" i="1"/>
  <c r="I251" i="1" s="1"/>
  <c r="I250" i="1" s="1"/>
  <c r="I98" i="1"/>
  <c r="I87" i="1" s="1"/>
  <c r="K100" i="1"/>
  <c r="K99" i="1" s="1"/>
  <c r="K98" i="1" s="1"/>
  <c r="K87" i="1" s="1"/>
  <c r="I80" i="1"/>
  <c r="I79" i="1" s="1"/>
  <c r="I78" i="1" s="1"/>
  <c r="I77" i="1" s="1"/>
  <c r="I76" i="1" s="1"/>
  <c r="I184" i="1"/>
  <c r="I183" i="1" s="1"/>
  <c r="K107" i="1"/>
  <c r="K184" i="1"/>
  <c r="K183" i="1" s="1"/>
  <c r="I107" i="1"/>
  <c r="K80" i="1"/>
  <c r="K79" i="1" s="1"/>
  <c r="K78" i="1" s="1"/>
  <c r="K77" i="1" s="1"/>
  <c r="K76" i="1" s="1"/>
  <c r="I233" i="1"/>
  <c r="I232" i="1" s="1"/>
  <c r="I231" i="1" s="1"/>
  <c r="K63" i="1"/>
  <c r="K62" i="1" s="1"/>
  <c r="K41" i="1"/>
  <c r="K26" i="1"/>
  <c r="K25" i="1" s="1"/>
  <c r="K233" i="1"/>
  <c r="K232" i="1" s="1"/>
  <c r="K231" i="1" s="1"/>
  <c r="I24" i="1" l="1"/>
  <c r="I86" i="1"/>
  <c r="I85" i="1" s="1"/>
  <c r="I182" i="1"/>
  <c r="I181" i="1" s="1"/>
  <c r="K182" i="1"/>
  <c r="K181" i="1" s="1"/>
  <c r="I106" i="1"/>
  <c r="K106" i="1"/>
  <c r="K24" i="1"/>
  <c r="K23" i="1" s="1"/>
  <c r="K13" i="1" s="1"/>
  <c r="I23" i="1" l="1"/>
  <c r="I13" i="1" s="1"/>
  <c r="K86" i="1"/>
  <c r="K85" i="1" s="1"/>
  <c r="K147" i="1"/>
  <c r="I147" i="1"/>
  <c r="K12" i="1" l="1"/>
  <c r="K257" i="1" s="1"/>
  <c r="I12" i="1"/>
  <c r="I257" i="1" s="1"/>
</calcChain>
</file>

<file path=xl/sharedStrings.xml><?xml version="1.0" encoding="utf-8"?>
<sst xmlns="http://schemas.openxmlformats.org/spreadsheetml/2006/main" count="521" uniqueCount="151">
  <si>
    <t>Наименование показателей</t>
  </si>
  <si>
    <t>Глава</t>
  </si>
  <si>
    <t>Раздел, подраздел</t>
  </si>
  <si>
    <t>Целевая статья</t>
  </si>
  <si>
    <t>Вид расходов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</si>
  <si>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</si>
  <si>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</si>
  <si>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</si>
  <si>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</si>
  <si>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</si>
  <si>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</si>
  <si>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</si>
  <si>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</si>
  <si>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</si>
  <si>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</si>
  <si>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</si>
  <si>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</si>
  <si>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содержание органов местного самоуправления и обеспечение их функций</t>
  </si>
  <si>
    <t>Иные бюджетные ассигнования</t>
  </si>
  <si>
    <t>Уплата налогов, сборов и иных платежей</t>
  </si>
  <si>
    <t>Образование</t>
  </si>
  <si>
    <t>Иные межбюджетные трансферты</t>
  </si>
  <si>
    <t>Социальная политика</t>
  </si>
  <si>
    <t>Социальное обеспечение и иные выплаты населению</t>
  </si>
  <si>
    <t>Непрограммные расходы в сфере общегосударственных вопросов</t>
  </si>
  <si>
    <t>Физическая культура и спорт</t>
  </si>
  <si>
    <t>Массовый спорт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</si>
  <si>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</si>
  <si>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</si>
  <si>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</si>
  <si>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Резервные средства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</si>
  <si>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</si>
  <si>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</si>
  <si>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</si>
  <si>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Обеспечение пожарной безопасности</t>
  </si>
  <si>
    <t>Пенсионное обеспечение</t>
  </si>
  <si>
    <t>Итого</t>
  </si>
  <si>
    <t>Иные закупки товаров, работ и услуг для обеспечения государственных (муниципальных) нужд</t>
  </si>
  <si>
    <t>00</t>
  </si>
  <si>
    <t>Закупка товаров, работ и услуг для обеспечения государственных (муниципальных) нужд</t>
  </si>
  <si>
    <t xml:space="preserve">Молодежная политика </t>
  </si>
  <si>
    <t xml:space="preserve">Обеспечение деятельности главы муниципального образования </t>
  </si>
  <si>
    <t>00000</t>
  </si>
  <si>
    <t>Аппарат администрации муниципального образования</t>
  </si>
  <si>
    <t xml:space="preserve">Администрация муниципального образования </t>
  </si>
  <si>
    <t>Административная комиссия</t>
  </si>
  <si>
    <t>Расходы  на исполнение судебных актов, предусматривающих обращение взыскания на средства бюджета  муниципального образования «Боброво-Лявленское»</t>
  </si>
  <si>
    <t>Мероприятия  в сфере общегосударственных вопросов, осуществляемые органами местного самоуправления</t>
  </si>
  <si>
    <t>Резервный фонд администрации муниципального образования «Боброво-Лявленское»</t>
  </si>
  <si>
    <t xml:space="preserve">Резервный фонд администрации муниципального образования </t>
  </si>
  <si>
    <t>Межбюджетные трансферты бюджетам муниципальных районов из бюджетов поселений 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</si>
  <si>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 на исполнение отдельных полномочий по осуществлению внешнего муниципального финансового контроля</t>
  </si>
  <si>
    <t>Поддержка деятельности подразделений добровольной пожарной охраны</t>
  </si>
  <si>
    <t>Добровольная пожарная охрана</t>
  </si>
  <si>
    <t>Непрограммные расходы в сфере национальной безопасности и правоохранительной деятельности</t>
  </si>
  <si>
    <t>Непрограммные расходы в сфере национальной обороны</t>
  </si>
  <si>
    <t>Руководство и управление в сфере установленных функций</t>
  </si>
  <si>
    <t>Мероприятия в области строительства, архитектуры и градостроительства</t>
  </si>
  <si>
    <t>Непрограммные расходы в сфере национальной  экономики</t>
  </si>
  <si>
    <t>Непрограммные расходы в области дорожного хозяйства</t>
  </si>
  <si>
    <t>Строительство, реконструкция, капитальный ремонт, ремонт и содержание автомобильных дорог общего пользования местного значения, включая  разработку проектной  документации</t>
  </si>
  <si>
    <t xml:space="preserve">Содержание автомобильных дорог </t>
  </si>
  <si>
    <t>Непрограммные расходы в сфере благоустройства</t>
  </si>
  <si>
    <t>Уличное освещение</t>
  </si>
  <si>
    <t>Организация и содержание мест захоронения</t>
  </si>
  <si>
    <t>Прочие мероприятия по благоустройству поселений, за счет средств бюджета поселения</t>
  </si>
  <si>
    <t>Непрограммные расходы в сфере коммунального хозяйства</t>
  </si>
  <si>
    <t>Мероприятия в области коммунального хозяйства за счет средств бюджета поселения</t>
  </si>
  <si>
    <t>Жилищное хозяйство</t>
  </si>
  <si>
    <t>Взносы на капитальный ремонт общего имущества в многоквартирных домах на счет регионального оператора</t>
  </si>
  <si>
    <t>Мероприятия в области жилищного хозяйства, за счет средств бюджета поселения</t>
  </si>
  <si>
    <t>Проведение мероприятий для детей и молодежи</t>
  </si>
  <si>
    <t>Непрограммные расходы в сфере социальной политики</t>
  </si>
  <si>
    <t>Национальная безопасность и правоохранительная деятельность</t>
  </si>
  <si>
    <t>05 02</t>
  </si>
  <si>
    <t>Реализация других функций, связанных с обеспечением национальной безопасности и правоохранительной деятельности</t>
  </si>
  <si>
    <t>Мероприятия в области спорта и физической культуры</t>
  </si>
  <si>
    <t>Резервные фонды администрации</t>
  </si>
  <si>
    <t>Непрограммные расходы в области жилищного хозяйства</t>
  </si>
  <si>
    <t xml:space="preserve">Уличное освещение, за счет средств бюджета </t>
  </si>
  <si>
    <t>Прочие мероприятия по благоустройству поселений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</si>
  <si>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</si>
  <si>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 xml:space="preserve">Мероприятия в области жилищного хозяйства, на решение вопросов местного значения </t>
  </si>
  <si>
    <t xml:space="preserve">Мероприятия в области коммунального хозяйства, на решение вопросов местного значения </t>
  </si>
  <si>
    <t>Пенсии за выслугу лет муниципальным служащим</t>
  </si>
  <si>
    <t>Расходы  на обеспечение деятельности, в сфере речного транспорта</t>
  </si>
  <si>
    <t>Транспорт</t>
  </si>
  <si>
    <t>Реализация мероприятий в сфере общегосударственных вопросов</t>
  </si>
  <si>
    <t>Мероприятия в области государственной регистрации прав и государственного кадастрового учета объектов недвижимости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</si>
  <si>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накоплению и транспортированию твердых коммунальных отходов и содержание мест захоронений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</si>
  <si>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</si>
  <si>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Охрана окружающей среды</t>
  </si>
  <si>
    <t>Другие вопросы в области охраны окружающей среды</t>
  </si>
  <si>
    <t>Непрограммные расходы в области окружающей среды</t>
  </si>
  <si>
    <t>Реализация мероприятий  в области охраны окружающей среды</t>
  </si>
  <si>
    <t>Содержание мест (площадок) накопления твердых коммунальных отходов</t>
  </si>
  <si>
    <t>Бюджетные инвестиции</t>
  </si>
  <si>
    <t>Капитальные вложения в объекты государственной (муниципальной) собственности</t>
  </si>
  <si>
    <t>Администрация сельского поселения "Боброво-Лявленское"  Приморского муниципального района Архангельской области</t>
  </si>
  <si>
    <t>2023 год</t>
  </si>
  <si>
    <t xml:space="preserve">Условно утверждаемые расходы </t>
  </si>
  <si>
    <t>Глава муниципального образования</t>
  </si>
  <si>
    <t>Межбюджетные трансферты на исполнение отдельных полномочий</t>
  </si>
  <si>
    <t>Софинансирование мероприятий по устройству источников наружного противопожарного водоснабжений (пожарных водоемов)</t>
  </si>
  <si>
    <t>Софинансирование мероприятий по устройству источников наружного противопожарного водоснабжений (пожарных водоемов) за счет средств местного бюджета</t>
  </si>
  <si>
    <t>Предоставление субсидий бюджетным, автономным учреждениям и иным некоммерческим организациям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</si>
  <si>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</si>
  <si>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Муниципальная программа «Работа с молодежью в муниципальном образовании «Боброво-Лявленское» на 2021-2023 годы»</t>
  </si>
  <si>
    <t>Публичные нормативные социальные выплаты гражданам</t>
  </si>
  <si>
    <t>Расходы  на обеспечение деятельности, в сфере речного транспорта за счет средств бюджета поселения</t>
  </si>
  <si>
    <t>Реализация мероприятий в сфере жилищного хозяйства</t>
  </si>
  <si>
    <t>Муниципальная программа муниципального образования «Боброво-Лявленское» «Формирование современной городской среды МО «Боброво-Лявленское»  на  2018-2024 годы»</t>
  </si>
  <si>
    <t>Мероприятия по обеспечению первичных мер пожарной безопасности, осуществляемые органами местного самоуправления</t>
  </si>
  <si>
    <t>Осуществление первичного воинского учета органами местного самоуправления поселения, муниципальных и городских округов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</si>
  <si>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</si>
  <si>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Проведение ремонтных работ на пассажирских судах водного транспорта</t>
  </si>
  <si>
    <t>S3080</t>
  </si>
  <si>
    <t>Реализация программ формирования современной городской среды, за счет средств местного бюджета</t>
  </si>
  <si>
    <t>F2</t>
  </si>
  <si>
    <t>Организация транспортного обслуживания населения на пассажирских муниципальных маршрутах водного транспорта</t>
  </si>
  <si>
    <t xml:space="preserve">Прочие мероприятия в области дорожного хозяйства </t>
  </si>
  <si>
    <t>Прочие мероприятия в области дорожного хозяйства за счет средств бюджета поселения</t>
  </si>
  <si>
    <t>Мероприятия по ремонту автомобильных дорог</t>
  </si>
  <si>
    <t>5555П</t>
  </si>
  <si>
    <t>Разработка проектно-сметной документации по благоустройству общественных и дворовых территорий при реализации муниципальных программ формирования современной городской среды</t>
  </si>
  <si>
    <t>S6410</t>
  </si>
  <si>
    <t>Разработка проектно-сметной документации по благоустройству общественных и дворовых территорий при реализации муниципальных программ формирования современной городской среды, за счет средств местного бюджета</t>
  </si>
  <si>
    <t>Муниципальная программа МО «Боброво-Лявленское»  «Переселение граждан из аварийного жилищного фонда  в муниципальном образовании «Боброво-Лявленское» на 2019- 2025 годы»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</si>
  <si>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</si>
  <si>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F3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</si>
  <si>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</si>
  <si>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местных бюджетов</t>
  </si>
  <si>
    <t>6748S</t>
  </si>
  <si>
    <t>Мероприятия по защите населения и территории от чрезвычайных ситуаций природного характера</t>
  </si>
  <si>
    <t>Резервный фонд администрации муниципального образования «Приморский муниципальный район»</t>
  </si>
  <si>
    <t xml:space="preserve">Развитие территориального общественного самоуправления  в Архангельской области </t>
  </si>
  <si>
    <t>Мероприятия в области  развития  ТОС, за счет средств бюджета поселения</t>
  </si>
  <si>
    <t>S8420</t>
  </si>
  <si>
    <t>Расходы  на исполнение судебных актов, предусматривающих обращение взыскания на средства бюджета  муниципального образования «Боброво-Лявленское», в области жилищного хозяйства</t>
  </si>
  <si>
    <t>Исполнение судебных актов</t>
  </si>
  <si>
    <t>Ремонт объектов муниципальной собственности муниципальных районов, муниципальных округов и городских округов, городских и сельских поселений Архангельской области, используемых для осуществления мероприятий в сфере профилактики правонарушений</t>
  </si>
  <si>
    <t>Реализация мероприятий в сфере коммунального хозяйства</t>
  </si>
  <si>
    <t>S6450</t>
  </si>
  <si>
    <t>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</t>
  </si>
  <si>
    <t>План , тыс.рублей</t>
  </si>
  <si>
    <t>Исполнено , тыс.рублей</t>
  </si>
  <si>
    <t>Исполнение , тыс.рублей</t>
  </si>
  <si>
    <t xml:space="preserve">ПРИЛОЖЕНИЕ  № 3                 </t>
  </si>
  <si>
    <t>Единица измерения: тыс. руб.</t>
  </si>
  <si>
    <t>Исполнение расходов по ведомственной структуре расходов местного бюджета за 2023 год МО "Боброво-Лявленское"</t>
  </si>
  <si>
    <t>к  решению Собрания депутатов
Приморского муниципального округа
от 27 июня 2024 г. № 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</si>
</sst>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[&lt;=999]000;[&lt;=9999]000\-00;000\-0000"/>
    <numFmt numFmtId="165" formatCode="0000"/>
    <numFmt numFmtId="166" formatCode="0#"/>
    <numFmt numFmtId="167" formatCode="#,##0.0"/>
    <numFmt numFmtId="168" formatCode="00"/>
    <numFmt numFmtId="169" formatCode="00000"/>
    <numFmt numFmtId="170" formatCode="00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43" fontId="9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 applyFill="1" applyAlignment="1">
      <alignment vertical="center"/>
    </xf>
    <xf numFmtId="167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justify"/>
    </xf>
    <xf numFmtId="0" fontId="4" fillId="0" borderId="1" xfId="0" applyFont="1" applyFill="1" applyBorder="1" applyAlignment="1">
      <alignment vertical="justify" wrapText="1"/>
    </xf>
    <xf numFmtId="49" fontId="4" fillId="0" borderId="1" xfId="0" applyNumberFormat="1" applyFont="1" applyFill="1" applyBorder="1" applyAlignment="1">
      <alignment horizontal="justify" vertical="center" wrapText="1"/>
    </xf>
    <xf numFmtId="0" fontId="3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horizontal="left" vertical="center" indent="1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" fontId="4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justify"/>
    </xf>
    <xf numFmtId="0" fontId="5" fillId="0" borderId="1" xfId="1" applyNumberFormat="1" applyFont="1" applyFill="1" applyBorder="1" applyAlignment="1" applyProtection="1">
      <alignment wrapText="1"/>
      <protection hidden="1"/>
    </xf>
    <xf numFmtId="0" fontId="4" fillId="0" borderId="1" xfId="0" applyFont="1" applyFill="1" applyBorder="1" applyAlignment="1">
      <alignment wrapText="1"/>
    </xf>
    <xf numFmtId="0" fontId="4" fillId="0" borderId="3" xfId="0" applyFont="1" applyFill="1" applyBorder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 applyAlignment="1" applyProtection="1">
      <alignment wrapText="1"/>
      <protection hidden="1"/>
    </xf>
    <xf numFmtId="0" fontId="7" fillId="0" borderId="1" xfId="1" applyNumberFormat="1" applyFont="1" applyFill="1" applyBorder="1" applyAlignment="1" applyProtection="1">
      <alignment vertical="justify" wrapText="1"/>
      <protection hidden="1"/>
    </xf>
    <xf numFmtId="0" fontId="4" fillId="0" borderId="8" xfId="0" applyFont="1" applyFill="1" applyBorder="1" applyAlignment="1">
      <alignment vertical="justify" wrapText="1"/>
    </xf>
    <xf numFmtId="0" fontId="4" fillId="0" borderId="8" xfId="0" applyFont="1" applyFill="1" applyBorder="1" applyAlignment="1">
      <alignment vertical="center" wrapText="1"/>
    </xf>
    <xf numFmtId="167" fontId="4" fillId="0" borderId="6" xfId="0" applyNumberFormat="1" applyFont="1" applyFill="1" applyBorder="1" applyAlignment="1">
      <alignment horizontal="center" vertical="center"/>
    </xf>
    <xf numFmtId="167" fontId="4" fillId="0" borderId="7" xfId="0" applyNumberFormat="1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 applyProtection="1">
      <alignment horizontal="center" wrapText="1"/>
      <protection hidden="1"/>
    </xf>
    <xf numFmtId="168" fontId="7" fillId="0" borderId="5" xfId="1" applyNumberFormat="1" applyFont="1" applyFill="1" applyBorder="1" applyAlignment="1" applyProtection="1">
      <alignment horizontal="center"/>
      <protection hidden="1"/>
    </xf>
    <xf numFmtId="1" fontId="7" fillId="0" borderId="5" xfId="1" applyNumberFormat="1" applyFont="1" applyFill="1" applyBorder="1" applyAlignment="1" applyProtection="1">
      <alignment horizontal="center"/>
      <protection hidden="1"/>
    </xf>
    <xf numFmtId="169" fontId="7" fillId="0" borderId="5" xfId="1" applyNumberFormat="1" applyFont="1" applyFill="1" applyBorder="1" applyAlignment="1" applyProtection="1">
      <alignment horizontal="center"/>
      <protection hidden="1"/>
    </xf>
    <xf numFmtId="170" fontId="7" fillId="0" borderId="1" xfId="1" applyNumberFormat="1" applyFont="1" applyFill="1" applyBorder="1" applyAlignment="1" applyProtection="1">
      <alignment horizontal="center"/>
      <protection hidden="1"/>
    </xf>
    <xf numFmtId="0" fontId="4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1" fillId="0" borderId="2" xfId="0" applyFont="1" applyFill="1" applyBorder="1"/>
    <xf numFmtId="0" fontId="1" fillId="0" borderId="1" xfId="0" applyFont="1" applyFill="1" applyBorder="1" applyAlignment="1">
      <alignment vertical="justify" wrapText="1"/>
    </xf>
    <xf numFmtId="0" fontId="5" fillId="0" borderId="0" xfId="0" applyFont="1" applyFill="1" applyAlignment="1">
      <alignment horizontal="right"/>
    </xf>
    <xf numFmtId="167" fontId="4" fillId="0" borderId="8" xfId="0" applyNumberFormat="1" applyFont="1" applyFill="1" applyBorder="1" applyAlignment="1">
      <alignment horizontal="center" vertical="center"/>
    </xf>
    <xf numFmtId="167" fontId="4" fillId="0" borderId="9" xfId="0" applyNumberFormat="1" applyFont="1" applyFill="1" applyBorder="1" applyAlignment="1">
      <alignment horizontal="center" vertical="center"/>
    </xf>
    <xf numFmtId="167" fontId="4" fillId="0" borderId="1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justify"/>
    </xf>
    <xf numFmtId="0" fontId="4" fillId="0" borderId="1" xfId="0" applyFont="1" applyFill="1" applyBorder="1" applyAlignment="1">
      <alignment horizontal="justify" wrapText="1"/>
    </xf>
    <xf numFmtId="0" fontId="4" fillId="0" borderId="8" xfId="0" applyFont="1" applyFill="1" applyBorder="1" applyAlignment="1">
      <alignment horizontal="justify" wrapText="1"/>
    </xf>
    <xf numFmtId="0" fontId="4" fillId="0" borderId="0" xfId="0" applyFont="1" applyFill="1" applyAlignment="1">
      <alignment vertical="justify"/>
    </xf>
    <xf numFmtId="0" fontId="0" fillId="0" borderId="0" xfId="0" applyFont="1" applyFill="1"/>
    <xf numFmtId="43" fontId="9" fillId="0" borderId="0" xfId="2" applyFont="1" applyFill="1"/>
    <xf numFmtId="0" fontId="4" fillId="0" borderId="5" xfId="0" applyFont="1" applyFill="1" applyBorder="1" applyAlignment="1">
      <alignment vertical="center" wrapText="1"/>
    </xf>
    <xf numFmtId="167" fontId="0" fillId="0" borderId="0" xfId="0" applyNumberFormat="1" applyFont="1" applyFill="1"/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right"/>
    </xf>
    <xf numFmtId="0" fontId="0" fillId="0" borderId="0" xfId="0" applyFont="1" applyFill="1" applyAlignment="1">
      <alignment horizontal="center"/>
    </xf>
    <xf numFmtId="0" fontId="10" fillId="0" borderId="0" xfId="0" applyFont="1" applyFill="1"/>
    <xf numFmtId="167" fontId="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colors>
    <mruColors>
      <color rgb="FF99FF66"/>
      <color rgb="FFFFCCCC"/>
      <color rgb="FFFF7C80"/>
      <color rgb="FF66FFCC"/>
      <color rgb="FFFF99CC"/>
      <color rgb="FFFF9966"/>
      <color rgb="FFCC99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M265"/>
  <sheetViews>
    <sheetView tabSelected="1" view="pageBreakPreview" zoomScaleNormal="100" zoomScaleSheetLayoutView="100" workbookViewId="0">
      <selection activeCell="F2" sqref="F2:L4"/>
    </sheetView>
  </sheetViews>
  <sheetFormatPr defaultColWidth="9.140625" defaultRowHeight="15" x14ac:dyDescent="0.25"/>
  <cols>
    <col min="1" max="1" width="35.5703125" style="53" customWidth="1"/>
    <col min="2" max="2" width="5.7109375" style="53" customWidth="1"/>
    <col min="3" max="3" width="6.7109375" style="53" customWidth="1"/>
    <col min="4" max="4" width="4.140625" style="53" customWidth="1"/>
    <col min="5" max="5" width="6" style="53" customWidth="1"/>
    <col min="6" max="6" width="4.85546875" style="53" customWidth="1"/>
    <col min="7" max="7" width="6.140625" style="53" customWidth="1"/>
    <col min="8" max="8" width="5.7109375" style="53" customWidth="1"/>
    <col min="9" max="10" width="11.28515625" style="53" customWidth="1"/>
    <col min="11" max="11" width="11.28515625" style="53" hidden="1" customWidth="1"/>
    <col min="12" max="12" width="2.5703125" style="53" customWidth="1"/>
    <col min="13" max="13" width="12" style="54" bestFit="1" customWidth="1"/>
    <col min="14" max="16384" width="9.140625" style="53"/>
  </cols>
  <sheetData>
    <row r="1" spans="1:12" x14ac:dyDescent="0.25">
      <c r="F1" s="62"/>
      <c r="G1" s="62"/>
      <c r="H1" s="62"/>
      <c r="I1" s="62" t="s">
        <v>147</v>
      </c>
      <c r="J1" s="62"/>
      <c r="K1" s="62" t="s">
        <v>147</v>
      </c>
      <c r="L1" s="62"/>
    </row>
    <row r="2" spans="1:12" ht="41.25" customHeight="1" x14ac:dyDescent="0.25">
      <c r="F2" s="72" t="s">
        <v>150</v>
      </c>
      <c r="G2" s="72"/>
      <c r="H2" s="72"/>
      <c r="I2" s="72"/>
      <c r="J2" s="72"/>
      <c r="K2" s="72"/>
      <c r="L2" s="72"/>
    </row>
    <row r="3" spans="1:12" ht="12" customHeight="1" x14ac:dyDescent="0.25">
      <c r="A3" s="14"/>
      <c r="B3" s="15"/>
      <c r="C3" s="15"/>
      <c r="D3" s="16"/>
      <c r="E3" s="16"/>
      <c r="F3" s="72"/>
      <c r="G3" s="72"/>
      <c r="H3" s="72"/>
      <c r="I3" s="72"/>
      <c r="J3" s="72"/>
      <c r="K3" s="72"/>
      <c r="L3" s="72"/>
    </row>
    <row r="4" spans="1:12" ht="37.5" hidden="1" customHeight="1" x14ac:dyDescent="0.25">
      <c r="A4" s="14"/>
      <c r="B4" s="15"/>
      <c r="C4" s="15"/>
      <c r="D4" s="16"/>
      <c r="E4" s="16"/>
      <c r="F4" s="72"/>
      <c r="G4" s="72"/>
      <c r="H4" s="72"/>
      <c r="I4" s="72"/>
      <c r="J4" s="72"/>
      <c r="K4" s="72"/>
      <c r="L4" s="72"/>
    </row>
    <row r="5" spans="1:12" ht="16.5" customHeight="1" x14ac:dyDescent="0.25">
      <c r="A5" s="14"/>
      <c r="B5" s="15"/>
      <c r="C5" s="15"/>
      <c r="D5" s="16"/>
      <c r="E5" s="16"/>
      <c r="F5" s="16"/>
      <c r="G5" s="45"/>
      <c r="H5" s="17"/>
      <c r="I5" s="17"/>
      <c r="J5" s="17"/>
      <c r="K5" s="17"/>
    </row>
    <row r="6" spans="1:12" ht="54.6" customHeight="1" x14ac:dyDescent="0.25">
      <c r="A6" s="69" t="s">
        <v>149</v>
      </c>
      <c r="B6" s="69"/>
      <c r="C6" s="69"/>
      <c r="D6" s="69"/>
      <c r="E6" s="69"/>
      <c r="F6" s="69"/>
      <c r="G6" s="69"/>
      <c r="H6" s="69"/>
      <c r="I6" s="69"/>
      <c r="J6" s="69"/>
      <c r="K6" s="69"/>
    </row>
    <row r="7" spans="1:12" ht="6.6" customHeight="1" x14ac:dyDescent="0.25">
      <c r="A7" s="18"/>
      <c r="B7" s="16"/>
      <c r="C7" s="16"/>
      <c r="D7" s="16"/>
      <c r="E7" s="16"/>
      <c r="F7" s="16"/>
      <c r="G7" s="16"/>
      <c r="H7" s="16"/>
      <c r="I7" s="16"/>
      <c r="J7" s="16"/>
      <c r="K7" s="16"/>
    </row>
    <row r="8" spans="1:12" ht="17.45" customHeight="1" x14ac:dyDescent="0.25">
      <c r="A8" s="19" t="s">
        <v>148</v>
      </c>
      <c r="B8" s="20"/>
      <c r="C8" s="20"/>
      <c r="D8" s="20"/>
      <c r="E8" s="20"/>
      <c r="F8" s="20"/>
      <c r="G8" s="20"/>
      <c r="H8" s="20"/>
      <c r="I8" s="20"/>
      <c r="J8" s="20"/>
      <c r="K8" s="20"/>
    </row>
    <row r="9" spans="1:12" ht="38.25" customHeight="1" x14ac:dyDescent="0.25">
      <c r="A9" s="74" t="s">
        <v>0</v>
      </c>
      <c r="B9" s="75" t="s">
        <v>1</v>
      </c>
      <c r="C9" s="74" t="s">
        <v>2</v>
      </c>
      <c r="D9" s="74" t="s">
        <v>3</v>
      </c>
      <c r="E9" s="74"/>
      <c r="F9" s="74"/>
      <c r="G9" s="74"/>
      <c r="H9" s="74" t="s">
        <v>4</v>
      </c>
      <c r="I9" s="70" t="s">
        <v>144</v>
      </c>
      <c r="J9" s="70" t="s">
        <v>146</v>
      </c>
      <c r="K9" s="55" t="s">
        <v>145</v>
      </c>
      <c r="L9" s="56"/>
    </row>
    <row r="10" spans="1:12" x14ac:dyDescent="0.25">
      <c r="A10" s="74"/>
      <c r="B10" s="75"/>
      <c r="C10" s="74"/>
      <c r="D10" s="74"/>
      <c r="E10" s="74"/>
      <c r="F10" s="74"/>
      <c r="G10" s="74"/>
      <c r="H10" s="74"/>
      <c r="I10" s="71"/>
      <c r="J10" s="71"/>
      <c r="K10" s="57" t="s">
        <v>99</v>
      </c>
    </row>
    <row r="11" spans="1:12" x14ac:dyDescent="0.25">
      <c r="A11" s="3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66">
        <v>9</v>
      </c>
      <c r="J11" s="66">
        <v>10</v>
      </c>
      <c r="K11" s="9">
        <v>10</v>
      </c>
    </row>
    <row r="12" spans="1:12" ht="46.5" customHeight="1" x14ac:dyDescent="0.25">
      <c r="A12" s="68" t="s">
        <v>98</v>
      </c>
      <c r="B12" s="4">
        <v>303</v>
      </c>
      <c r="C12" s="5"/>
      <c r="D12" s="6"/>
      <c r="E12" s="9"/>
      <c r="F12" s="10"/>
      <c r="G12" s="9"/>
      <c r="H12" s="9"/>
      <c r="I12" s="2">
        <f>I13+I76+I85+I106+I147+I238+I244+I250+I231</f>
        <v>36802.899999999994</v>
      </c>
      <c r="J12" s="2">
        <f>J13+J76+J85+J106+J147+J238+J244+J250+J231</f>
        <v>36670.14</v>
      </c>
      <c r="K12" s="2" t="e">
        <f>K13+K76+K85+K106+K147+K238+K244+K250+K231</f>
        <v>#REF!</v>
      </c>
    </row>
    <row r="13" spans="1:12" x14ac:dyDescent="0.25">
      <c r="A13" s="8" t="s">
        <v>5</v>
      </c>
      <c r="B13" s="4">
        <v>303</v>
      </c>
      <c r="C13" s="5">
        <v>100</v>
      </c>
      <c r="D13" s="6"/>
      <c r="E13" s="3"/>
      <c r="F13" s="7"/>
      <c r="G13" s="3"/>
      <c r="H13" s="3"/>
      <c r="I13" s="2">
        <f>I14+I23+I50+I56+I62</f>
        <v>11237.599999999999</v>
      </c>
      <c r="J13" s="2">
        <f>J14+J23+J50+J56+J62</f>
        <v>11121.94</v>
      </c>
      <c r="K13" s="2" t="e">
        <f>K14+K23+K50+K56+K62</f>
        <v>#REF!</v>
      </c>
      <c r="L13" s="56"/>
    </row>
    <row r="14" spans="1:12" ht="36" x14ac:dyDescent="0.25">
      <c r="A14" s="8" t="s">
        <v>33</v>
      </c>
      <c r="B14" s="4">
        <v>303</v>
      </c>
      <c r="C14" s="5">
        <v>102</v>
      </c>
      <c r="D14" s="6"/>
      <c r="E14" s="3"/>
      <c r="F14" s="7"/>
      <c r="G14" s="3"/>
      <c r="H14" s="3"/>
      <c r="I14" s="2">
        <f t="shared" ref="I14:J18" si="0">I15</f>
        <v>1412.3</v>
      </c>
      <c r="J14" s="2">
        <f t="shared" si="0"/>
        <v>1412.2</v>
      </c>
      <c r="K14" s="2">
        <f t="shared" ref="K14:K15" si="1">K15</f>
        <v>1400.5</v>
      </c>
      <c r="L14" s="56"/>
    </row>
    <row r="15" spans="1:12" x14ac:dyDescent="0.25">
      <c r="A15" s="8" t="s">
        <v>101</v>
      </c>
      <c r="B15" s="4">
        <v>303</v>
      </c>
      <c r="C15" s="5">
        <v>102</v>
      </c>
      <c r="D15" s="6">
        <v>41</v>
      </c>
      <c r="E15" s="3">
        <v>0</v>
      </c>
      <c r="F15" s="7" t="s">
        <v>38</v>
      </c>
      <c r="G15" s="7" t="s">
        <v>42</v>
      </c>
      <c r="H15" s="3"/>
      <c r="I15" s="2">
        <f t="shared" si="0"/>
        <v>1412.3</v>
      </c>
      <c r="J15" s="2">
        <f t="shared" si="0"/>
        <v>1412.2</v>
      </c>
      <c r="K15" s="2">
        <f t="shared" si="1"/>
        <v>1400.5</v>
      </c>
      <c r="L15" s="56"/>
    </row>
    <row r="16" spans="1:12" ht="24" x14ac:dyDescent="0.25">
      <c r="A16" s="8" t="s">
        <v>41</v>
      </c>
      <c r="B16" s="4">
        <v>303</v>
      </c>
      <c r="C16" s="5">
        <v>102</v>
      </c>
      <c r="D16" s="6">
        <v>41</v>
      </c>
      <c r="E16" s="3">
        <v>1</v>
      </c>
      <c r="F16" s="7" t="s">
        <v>38</v>
      </c>
      <c r="G16" s="7" t="s">
        <v>42</v>
      </c>
      <c r="H16" s="3"/>
      <c r="I16" s="2">
        <f t="shared" si="0"/>
        <v>1412.3</v>
      </c>
      <c r="J16" s="2">
        <f t="shared" si="0"/>
        <v>1412.2</v>
      </c>
      <c r="K16" s="2">
        <f t="shared" ref="K16:K18" si="2">K17</f>
        <v>1400.5</v>
      </c>
      <c r="L16" s="56"/>
    </row>
    <row r="17" spans="1:11" ht="26.25" customHeight="1" x14ac:dyDescent="0.25">
      <c r="A17" s="8" t="s">
        <v>17</v>
      </c>
      <c r="B17" s="4">
        <v>303</v>
      </c>
      <c r="C17" s="5">
        <v>102</v>
      </c>
      <c r="D17" s="6">
        <v>41</v>
      </c>
      <c r="E17" s="3">
        <v>1</v>
      </c>
      <c r="F17" s="7" t="s">
        <v>38</v>
      </c>
      <c r="G17" s="3">
        <v>41110</v>
      </c>
      <c r="H17" s="3"/>
      <c r="I17" s="2">
        <f t="shared" si="0"/>
        <v>1412.3</v>
      </c>
      <c r="J17" s="2">
        <f t="shared" si="0"/>
        <v>1412.2</v>
      </c>
      <c r="K17" s="2">
        <f t="shared" si="2"/>
        <v>1400.5</v>
      </c>
    </row>
    <row r="18" spans="1:11" ht="72" x14ac:dyDescent="0.25">
      <c r="A18" s="8" t="s">
        <v>15</v>
      </c>
      <c r="B18" s="4">
        <v>303</v>
      </c>
      <c r="C18" s="5">
        <v>102</v>
      </c>
      <c r="D18" s="6">
        <v>41</v>
      </c>
      <c r="E18" s="3">
        <v>1</v>
      </c>
      <c r="F18" s="7" t="s">
        <v>38</v>
      </c>
      <c r="G18" s="3">
        <v>41110</v>
      </c>
      <c r="H18" s="3">
        <v>100</v>
      </c>
      <c r="I18" s="2">
        <f t="shared" si="0"/>
        <v>1412.3</v>
      </c>
      <c r="J18" s="2">
        <f t="shared" si="0"/>
        <v>1412.2</v>
      </c>
      <c r="K18" s="2">
        <f t="shared" si="2"/>
        <v>1400.5</v>
      </c>
    </row>
    <row r="19" spans="1:11" ht="24" x14ac:dyDescent="0.25">
      <c r="A19" s="8" t="s">
        <v>16</v>
      </c>
      <c r="B19" s="4">
        <v>303</v>
      </c>
      <c r="C19" s="5">
        <v>102</v>
      </c>
      <c r="D19" s="6">
        <v>41</v>
      </c>
      <c r="E19" s="3">
        <v>1</v>
      </c>
      <c r="F19" s="7" t="s">
        <v>38</v>
      </c>
      <c r="G19" s="3">
        <v>41110</v>
      </c>
      <c r="H19" s="9">
        <v>120</v>
      </c>
      <c r="I19" s="32">
        <f>1345+67.3</f>
        <v>1412.3</v>
      </c>
      <c r="J19" s="32">
        <v>1412.2</v>
      </c>
      <c r="K19" s="32">
        <v>1400.5</v>
      </c>
    </row>
    <row r="20" spans="1:11" hidden="1" x14ac:dyDescent="0.25">
      <c r="A20" s="8"/>
      <c r="B20" s="4"/>
      <c r="C20" s="5"/>
      <c r="D20" s="6"/>
      <c r="E20" s="3"/>
      <c r="F20" s="7"/>
      <c r="G20" s="3"/>
      <c r="H20" s="9"/>
      <c r="I20" s="46"/>
      <c r="J20" s="46"/>
      <c r="K20" s="46"/>
    </row>
    <row r="21" spans="1:11" hidden="1" x14ac:dyDescent="0.25">
      <c r="A21" s="8"/>
      <c r="B21" s="4"/>
      <c r="C21" s="5"/>
      <c r="D21" s="6"/>
      <c r="E21" s="3"/>
      <c r="F21" s="7"/>
      <c r="G21" s="3"/>
      <c r="H21" s="9"/>
      <c r="I21" s="46"/>
      <c r="J21" s="46"/>
      <c r="K21" s="46"/>
    </row>
    <row r="22" spans="1:11" hidden="1" x14ac:dyDescent="0.25">
      <c r="A22" s="8"/>
      <c r="B22" s="4"/>
      <c r="C22" s="5"/>
      <c r="D22" s="6"/>
      <c r="E22" s="3"/>
      <c r="F22" s="7"/>
      <c r="G22" s="3"/>
      <c r="H22" s="9"/>
      <c r="I22" s="46"/>
      <c r="J22" s="46"/>
      <c r="K22" s="46"/>
    </row>
    <row r="23" spans="1:11" ht="60" x14ac:dyDescent="0.25">
      <c r="A23" s="8" t="s">
        <v>6</v>
      </c>
      <c r="B23" s="4">
        <v>303</v>
      </c>
      <c r="C23" s="5">
        <v>104</v>
      </c>
      <c r="D23" s="6"/>
      <c r="E23" s="3"/>
      <c r="F23" s="7"/>
      <c r="G23" s="3"/>
      <c r="H23" s="3"/>
      <c r="I23" s="2">
        <f>I24</f>
        <v>9120.2999999999993</v>
      </c>
      <c r="J23" s="2">
        <f>J24</f>
        <v>9114.0399999999991</v>
      </c>
      <c r="K23" s="2" t="e">
        <f>K24</f>
        <v>#REF!</v>
      </c>
    </row>
    <row r="24" spans="1:11" x14ac:dyDescent="0.25">
      <c r="A24" s="8" t="s">
        <v>44</v>
      </c>
      <c r="B24" s="4">
        <v>303</v>
      </c>
      <c r="C24" s="5">
        <v>104</v>
      </c>
      <c r="D24" s="6">
        <v>42</v>
      </c>
      <c r="E24" s="9">
        <v>0</v>
      </c>
      <c r="F24" s="10" t="s">
        <v>38</v>
      </c>
      <c r="G24" s="7" t="s">
        <v>42</v>
      </c>
      <c r="H24" s="3"/>
      <c r="I24" s="2">
        <f>I25+I46</f>
        <v>9120.2999999999993</v>
      </c>
      <c r="J24" s="2">
        <f>J25+J46</f>
        <v>9114.0399999999991</v>
      </c>
      <c r="K24" s="2" t="e">
        <f>K25+K46</f>
        <v>#REF!</v>
      </c>
    </row>
    <row r="25" spans="1:11" ht="24" x14ac:dyDescent="0.25">
      <c r="A25" s="8" t="s">
        <v>43</v>
      </c>
      <c r="B25" s="4">
        <v>303</v>
      </c>
      <c r="C25" s="5">
        <v>104</v>
      </c>
      <c r="D25" s="6">
        <v>42</v>
      </c>
      <c r="E25" s="9">
        <v>1</v>
      </c>
      <c r="F25" s="10" t="s">
        <v>38</v>
      </c>
      <c r="G25" s="7" t="s">
        <v>42</v>
      </c>
      <c r="H25" s="9"/>
      <c r="I25" s="2">
        <f>I26+I41+I38</f>
        <v>9032.7999999999993</v>
      </c>
      <c r="J25" s="2">
        <f>J26+J41+J38</f>
        <v>9026.5399999999991</v>
      </c>
      <c r="K25" s="2" t="e">
        <f>K26+K41+K38</f>
        <v>#REF!</v>
      </c>
    </row>
    <row r="26" spans="1:11" ht="24" x14ac:dyDescent="0.25">
      <c r="A26" s="8" t="s">
        <v>17</v>
      </c>
      <c r="B26" s="4">
        <v>303</v>
      </c>
      <c r="C26" s="5">
        <v>104</v>
      </c>
      <c r="D26" s="6">
        <v>42</v>
      </c>
      <c r="E26" s="9">
        <v>1</v>
      </c>
      <c r="F26" s="10" t="s">
        <v>38</v>
      </c>
      <c r="G26" s="9">
        <v>41110</v>
      </c>
      <c r="H26" s="9"/>
      <c r="I26" s="2">
        <f>I27+I37+I33</f>
        <v>7072.2</v>
      </c>
      <c r="J26" s="2">
        <f>J27+J37+J33</f>
        <v>7065.9400000000005</v>
      </c>
      <c r="K26" s="2" t="e">
        <f>K27+K37+#REF!</f>
        <v>#REF!</v>
      </c>
    </row>
    <row r="27" spans="1:11" ht="72" x14ac:dyDescent="0.25">
      <c r="A27" s="8" t="s">
        <v>15</v>
      </c>
      <c r="B27" s="4">
        <v>303</v>
      </c>
      <c r="C27" s="5">
        <v>104</v>
      </c>
      <c r="D27" s="6">
        <v>42</v>
      </c>
      <c r="E27" s="9">
        <v>1</v>
      </c>
      <c r="F27" s="10" t="s">
        <v>38</v>
      </c>
      <c r="G27" s="9">
        <v>41110</v>
      </c>
      <c r="H27" s="9">
        <v>100</v>
      </c>
      <c r="I27" s="2">
        <f>I28</f>
        <v>6451.2</v>
      </c>
      <c r="J27" s="2">
        <f>J28</f>
        <v>6449.6</v>
      </c>
      <c r="K27" s="2">
        <f>K28</f>
        <v>6322</v>
      </c>
    </row>
    <row r="28" spans="1:11" ht="24" x14ac:dyDescent="0.25">
      <c r="A28" s="8" t="s">
        <v>16</v>
      </c>
      <c r="B28" s="4">
        <v>303</v>
      </c>
      <c r="C28" s="5">
        <v>104</v>
      </c>
      <c r="D28" s="6">
        <v>42</v>
      </c>
      <c r="E28" s="9">
        <v>1</v>
      </c>
      <c r="F28" s="10" t="s">
        <v>38</v>
      </c>
      <c r="G28" s="9">
        <v>41110</v>
      </c>
      <c r="H28" s="9">
        <v>120</v>
      </c>
      <c r="I28" s="47">
        <f>6451.2</f>
        <v>6451.2</v>
      </c>
      <c r="J28" s="47">
        <v>6449.6</v>
      </c>
      <c r="K28" s="47">
        <v>6322</v>
      </c>
    </row>
    <row r="29" spans="1:11" hidden="1" x14ac:dyDescent="0.25">
      <c r="A29" s="8"/>
      <c r="B29" s="4"/>
      <c r="C29" s="5"/>
      <c r="D29" s="6"/>
      <c r="E29" s="9"/>
      <c r="F29" s="10"/>
      <c r="G29" s="9"/>
      <c r="H29" s="9"/>
      <c r="I29" s="2"/>
      <c r="J29" s="2"/>
      <c r="K29" s="2"/>
    </row>
    <row r="30" spans="1:11" hidden="1" x14ac:dyDescent="0.25">
      <c r="A30" s="8"/>
      <c r="B30" s="4"/>
      <c r="C30" s="5"/>
      <c r="D30" s="6"/>
      <c r="E30" s="9"/>
      <c r="F30" s="10"/>
      <c r="G30" s="9"/>
      <c r="H30" s="9"/>
      <c r="I30" s="2"/>
      <c r="J30" s="2"/>
      <c r="K30" s="2"/>
    </row>
    <row r="31" spans="1:11" hidden="1" x14ac:dyDescent="0.25">
      <c r="A31" s="8"/>
      <c r="B31" s="4"/>
      <c r="C31" s="5"/>
      <c r="D31" s="6"/>
      <c r="E31" s="9"/>
      <c r="F31" s="10"/>
      <c r="G31" s="9"/>
      <c r="H31" s="9"/>
      <c r="I31" s="2"/>
      <c r="J31" s="2"/>
      <c r="K31" s="2"/>
    </row>
    <row r="32" spans="1:11" hidden="1" x14ac:dyDescent="0.25">
      <c r="A32" s="8"/>
      <c r="B32" s="4"/>
      <c r="C32" s="5"/>
      <c r="D32" s="6"/>
      <c r="E32" s="9"/>
      <c r="F32" s="10"/>
      <c r="G32" s="9"/>
      <c r="H32" s="9"/>
      <c r="I32" s="2"/>
      <c r="J32" s="2"/>
      <c r="K32" s="2"/>
    </row>
    <row r="33" spans="1:11" ht="36" x14ac:dyDescent="0.25">
      <c r="A33" s="8" t="s">
        <v>39</v>
      </c>
      <c r="B33" s="4">
        <v>303</v>
      </c>
      <c r="C33" s="5">
        <v>104</v>
      </c>
      <c r="D33" s="6">
        <v>42</v>
      </c>
      <c r="E33" s="9">
        <v>1</v>
      </c>
      <c r="F33" s="10" t="s">
        <v>38</v>
      </c>
      <c r="G33" s="9">
        <v>41110</v>
      </c>
      <c r="H33" s="9">
        <v>200</v>
      </c>
      <c r="I33" s="2">
        <f>I34</f>
        <v>616.6</v>
      </c>
      <c r="J33" s="2">
        <f>J34</f>
        <v>612</v>
      </c>
      <c r="K33" s="2"/>
    </row>
    <row r="34" spans="1:11" ht="24" customHeight="1" x14ac:dyDescent="0.25">
      <c r="A34" s="8" t="s">
        <v>37</v>
      </c>
      <c r="B34" s="4">
        <v>303</v>
      </c>
      <c r="C34" s="5">
        <v>104</v>
      </c>
      <c r="D34" s="6">
        <v>42</v>
      </c>
      <c r="E34" s="9">
        <v>1</v>
      </c>
      <c r="F34" s="10" t="s">
        <v>38</v>
      </c>
      <c r="G34" s="9">
        <v>41110</v>
      </c>
      <c r="H34" s="9">
        <v>240</v>
      </c>
      <c r="I34" s="2">
        <v>616.6</v>
      </c>
      <c r="J34" s="2">
        <v>612</v>
      </c>
      <c r="K34" s="2"/>
    </row>
    <row r="35" spans="1:11" hidden="1" x14ac:dyDescent="0.25">
      <c r="A35" s="8"/>
      <c r="B35" s="4"/>
      <c r="C35" s="5"/>
      <c r="D35" s="6"/>
      <c r="E35" s="9"/>
      <c r="F35" s="10"/>
      <c r="G35" s="9"/>
      <c r="H35" s="9"/>
      <c r="I35" s="2"/>
      <c r="J35" s="2"/>
      <c r="K35" s="2"/>
    </row>
    <row r="36" spans="1:11" x14ac:dyDescent="0.25">
      <c r="A36" s="8" t="s">
        <v>18</v>
      </c>
      <c r="B36" s="4">
        <v>303</v>
      </c>
      <c r="C36" s="5">
        <v>104</v>
      </c>
      <c r="D36" s="6">
        <v>42</v>
      </c>
      <c r="E36" s="66">
        <v>1</v>
      </c>
      <c r="F36" s="10" t="s">
        <v>38</v>
      </c>
      <c r="G36" s="66">
        <v>41110</v>
      </c>
      <c r="H36" s="66">
        <v>800</v>
      </c>
      <c r="I36" s="48">
        <f>I37</f>
        <v>4.4000000000000004</v>
      </c>
      <c r="J36" s="48">
        <f>J37</f>
        <v>4.34</v>
      </c>
      <c r="K36" s="2"/>
    </row>
    <row r="37" spans="1:11" ht="33.75" customHeight="1" x14ac:dyDescent="0.25">
      <c r="A37" s="8" t="s">
        <v>19</v>
      </c>
      <c r="B37" s="4">
        <v>303</v>
      </c>
      <c r="C37" s="5">
        <v>104</v>
      </c>
      <c r="D37" s="6">
        <v>42</v>
      </c>
      <c r="E37" s="66">
        <v>1</v>
      </c>
      <c r="F37" s="10" t="s">
        <v>38</v>
      </c>
      <c r="G37" s="66">
        <v>41110</v>
      </c>
      <c r="H37" s="66">
        <v>850</v>
      </c>
      <c r="I37" s="33">
        <v>4.4000000000000004</v>
      </c>
      <c r="J37" s="33">
        <v>4.34</v>
      </c>
      <c r="K37" s="2"/>
    </row>
    <row r="38" spans="1:11" ht="75.75" customHeight="1" x14ac:dyDescent="0.25">
      <c r="A38" s="8" t="s">
        <v>143</v>
      </c>
      <c r="B38" s="4">
        <v>303</v>
      </c>
      <c r="C38" s="5">
        <v>104</v>
      </c>
      <c r="D38" s="6">
        <v>42</v>
      </c>
      <c r="E38" s="66">
        <v>1</v>
      </c>
      <c r="F38" s="10" t="s">
        <v>38</v>
      </c>
      <c r="G38" s="66" t="s">
        <v>142</v>
      </c>
      <c r="H38" s="66"/>
      <c r="I38" s="2">
        <f t="shared" ref="I38:K39" si="3">I39</f>
        <v>336.3</v>
      </c>
      <c r="J38" s="2">
        <f t="shared" si="3"/>
        <v>336.3</v>
      </c>
      <c r="K38" s="2">
        <f t="shared" si="3"/>
        <v>0</v>
      </c>
    </row>
    <row r="39" spans="1:11" ht="21" customHeight="1" x14ac:dyDescent="0.25">
      <c r="A39" s="8" t="s">
        <v>15</v>
      </c>
      <c r="B39" s="4">
        <v>303</v>
      </c>
      <c r="C39" s="5">
        <v>104</v>
      </c>
      <c r="D39" s="6">
        <v>42</v>
      </c>
      <c r="E39" s="66">
        <v>1</v>
      </c>
      <c r="F39" s="10" t="s">
        <v>38</v>
      </c>
      <c r="G39" s="66" t="s">
        <v>142</v>
      </c>
      <c r="H39" s="66">
        <v>100</v>
      </c>
      <c r="I39" s="2">
        <f t="shared" si="3"/>
        <v>336.3</v>
      </c>
      <c r="J39" s="2">
        <f t="shared" si="3"/>
        <v>336.3</v>
      </c>
      <c r="K39" s="2">
        <f t="shared" si="3"/>
        <v>0</v>
      </c>
    </row>
    <row r="40" spans="1:11" ht="21" customHeight="1" x14ac:dyDescent="0.25">
      <c r="A40" s="8" t="s">
        <v>16</v>
      </c>
      <c r="B40" s="4">
        <v>303</v>
      </c>
      <c r="C40" s="5">
        <v>104</v>
      </c>
      <c r="D40" s="6">
        <v>42</v>
      </c>
      <c r="E40" s="66">
        <v>1</v>
      </c>
      <c r="F40" s="10" t="s">
        <v>38</v>
      </c>
      <c r="G40" s="66" t="s">
        <v>142</v>
      </c>
      <c r="H40" s="66">
        <v>120</v>
      </c>
      <c r="I40" s="33">
        <v>336.3</v>
      </c>
      <c r="J40" s="33">
        <v>336.3</v>
      </c>
      <c r="K40" s="33">
        <v>0</v>
      </c>
    </row>
    <row r="41" spans="1:11" ht="60" x14ac:dyDescent="0.25">
      <c r="A41" s="13" t="s">
        <v>81</v>
      </c>
      <c r="B41" s="4">
        <v>303</v>
      </c>
      <c r="C41" s="5">
        <v>104</v>
      </c>
      <c r="D41" s="6">
        <v>42</v>
      </c>
      <c r="E41" s="66">
        <v>1</v>
      </c>
      <c r="F41" s="7" t="s">
        <v>38</v>
      </c>
      <c r="G41" s="66">
        <v>88990</v>
      </c>
      <c r="H41" s="66"/>
      <c r="I41" s="2">
        <f>I42+I44</f>
        <v>1624.3</v>
      </c>
      <c r="J41" s="2">
        <f>J42+J44</f>
        <v>1624.3</v>
      </c>
      <c r="K41" s="2">
        <f>K42+K44</f>
        <v>1624.3</v>
      </c>
    </row>
    <row r="42" spans="1:11" ht="72" x14ac:dyDescent="0.25">
      <c r="A42" s="8" t="s">
        <v>15</v>
      </c>
      <c r="B42" s="4">
        <v>303</v>
      </c>
      <c r="C42" s="5">
        <v>104</v>
      </c>
      <c r="D42" s="6">
        <v>42</v>
      </c>
      <c r="E42" s="66">
        <v>1</v>
      </c>
      <c r="F42" s="7" t="s">
        <v>38</v>
      </c>
      <c r="G42" s="66">
        <v>88990</v>
      </c>
      <c r="H42" s="66">
        <v>100</v>
      </c>
      <c r="I42" s="2">
        <f>I43</f>
        <v>1308</v>
      </c>
      <c r="J42" s="2">
        <f>J43</f>
        <v>1308</v>
      </c>
      <c r="K42" s="2">
        <f>K43</f>
        <v>1308</v>
      </c>
    </row>
    <row r="43" spans="1:11" ht="24" x14ac:dyDescent="0.25">
      <c r="A43" s="8" t="s">
        <v>16</v>
      </c>
      <c r="B43" s="4">
        <v>303</v>
      </c>
      <c r="C43" s="5">
        <v>104</v>
      </c>
      <c r="D43" s="6">
        <v>42</v>
      </c>
      <c r="E43" s="66">
        <v>1</v>
      </c>
      <c r="F43" s="7" t="s">
        <v>38</v>
      </c>
      <c r="G43" s="66">
        <v>88990</v>
      </c>
      <c r="H43" s="66">
        <v>120</v>
      </c>
      <c r="I43" s="2">
        <v>1308</v>
      </c>
      <c r="J43" s="2">
        <v>1308</v>
      </c>
      <c r="K43" s="2">
        <v>1308</v>
      </c>
    </row>
    <row r="44" spans="1:11" ht="36" x14ac:dyDescent="0.25">
      <c r="A44" s="8" t="s">
        <v>39</v>
      </c>
      <c r="B44" s="4">
        <v>303</v>
      </c>
      <c r="C44" s="5">
        <v>104</v>
      </c>
      <c r="D44" s="6">
        <v>42</v>
      </c>
      <c r="E44" s="66">
        <v>1</v>
      </c>
      <c r="F44" s="7" t="s">
        <v>38</v>
      </c>
      <c r="G44" s="66">
        <v>88990</v>
      </c>
      <c r="H44" s="66">
        <v>200</v>
      </c>
      <c r="I44" s="2">
        <f>I45</f>
        <v>316.3</v>
      </c>
      <c r="J44" s="2">
        <f>J45</f>
        <v>316.3</v>
      </c>
      <c r="K44" s="2">
        <f>K45</f>
        <v>316.3</v>
      </c>
    </row>
    <row r="45" spans="1:11" ht="36" x14ac:dyDescent="0.25">
      <c r="A45" s="8" t="s">
        <v>37</v>
      </c>
      <c r="B45" s="4">
        <v>303</v>
      </c>
      <c r="C45" s="5">
        <v>104</v>
      </c>
      <c r="D45" s="6">
        <v>42</v>
      </c>
      <c r="E45" s="66">
        <v>1</v>
      </c>
      <c r="F45" s="7" t="s">
        <v>38</v>
      </c>
      <c r="G45" s="66">
        <v>88990</v>
      </c>
      <c r="H45" s="66">
        <v>240</v>
      </c>
      <c r="I45" s="2">
        <v>316.3</v>
      </c>
      <c r="J45" s="2">
        <v>316.3</v>
      </c>
      <c r="K45" s="2">
        <v>316.3</v>
      </c>
    </row>
    <row r="46" spans="1:11" x14ac:dyDescent="0.25">
      <c r="A46" s="8" t="s">
        <v>45</v>
      </c>
      <c r="B46" s="4">
        <v>303</v>
      </c>
      <c r="C46" s="5">
        <v>104</v>
      </c>
      <c r="D46" s="6">
        <v>42</v>
      </c>
      <c r="E46" s="66">
        <v>2</v>
      </c>
      <c r="F46" s="7" t="s">
        <v>38</v>
      </c>
      <c r="G46" s="7" t="s">
        <v>42</v>
      </c>
      <c r="H46" s="65"/>
      <c r="I46" s="2">
        <f t="shared" ref="I46:K48" si="4">I47</f>
        <v>87.5</v>
      </c>
      <c r="J46" s="2">
        <f t="shared" si="4"/>
        <v>87.5</v>
      </c>
      <c r="K46" s="2">
        <f t="shared" si="4"/>
        <v>87.5</v>
      </c>
    </row>
    <row r="47" spans="1:11" ht="24" x14ac:dyDescent="0.25">
      <c r="A47" s="8" t="s">
        <v>27</v>
      </c>
      <c r="B47" s="4">
        <v>303</v>
      </c>
      <c r="C47" s="5">
        <v>104</v>
      </c>
      <c r="D47" s="6">
        <v>42</v>
      </c>
      <c r="E47" s="66">
        <v>2</v>
      </c>
      <c r="F47" s="7" t="s">
        <v>38</v>
      </c>
      <c r="G47" s="66">
        <v>78793</v>
      </c>
      <c r="H47" s="65"/>
      <c r="I47" s="2">
        <f t="shared" si="4"/>
        <v>87.5</v>
      </c>
      <c r="J47" s="2">
        <f t="shared" si="4"/>
        <v>87.5</v>
      </c>
      <c r="K47" s="2">
        <f t="shared" si="4"/>
        <v>87.5</v>
      </c>
    </row>
    <row r="48" spans="1:11" ht="36" x14ac:dyDescent="0.25">
      <c r="A48" s="8" t="s">
        <v>39</v>
      </c>
      <c r="B48" s="4">
        <v>303</v>
      </c>
      <c r="C48" s="5">
        <v>104</v>
      </c>
      <c r="D48" s="6">
        <v>42</v>
      </c>
      <c r="E48" s="66">
        <v>2</v>
      </c>
      <c r="F48" s="7" t="s">
        <v>38</v>
      </c>
      <c r="G48" s="66">
        <v>78793</v>
      </c>
      <c r="H48" s="65">
        <v>200</v>
      </c>
      <c r="I48" s="2">
        <f t="shared" si="4"/>
        <v>87.5</v>
      </c>
      <c r="J48" s="2">
        <f t="shared" si="4"/>
        <v>87.5</v>
      </c>
      <c r="K48" s="2">
        <f t="shared" si="4"/>
        <v>87.5</v>
      </c>
    </row>
    <row r="49" spans="1:11" ht="36" x14ac:dyDescent="0.25">
      <c r="A49" s="8" t="s">
        <v>37</v>
      </c>
      <c r="B49" s="4">
        <v>303</v>
      </c>
      <c r="C49" s="5">
        <v>104</v>
      </c>
      <c r="D49" s="6">
        <v>42</v>
      </c>
      <c r="E49" s="66">
        <v>2</v>
      </c>
      <c r="F49" s="7" t="s">
        <v>38</v>
      </c>
      <c r="G49" s="66">
        <v>78793</v>
      </c>
      <c r="H49" s="65">
        <v>240</v>
      </c>
      <c r="I49" s="2">
        <v>87.5</v>
      </c>
      <c r="J49" s="2">
        <v>87.5</v>
      </c>
      <c r="K49" s="2">
        <v>87.5</v>
      </c>
    </row>
    <row r="50" spans="1:11" ht="48.75" customHeight="1" x14ac:dyDescent="0.25">
      <c r="A50" s="11" t="s">
        <v>28</v>
      </c>
      <c r="B50" s="4">
        <v>303</v>
      </c>
      <c r="C50" s="5">
        <v>106</v>
      </c>
      <c r="D50" s="6"/>
      <c r="E50" s="65"/>
      <c r="F50" s="7"/>
      <c r="G50" s="65"/>
      <c r="H50" s="65"/>
      <c r="I50" s="2">
        <f t="shared" ref="I50:J54" si="5">I51</f>
        <v>54.7</v>
      </c>
      <c r="J50" s="2">
        <f t="shared" si="5"/>
        <v>54.7</v>
      </c>
      <c r="K50" s="2">
        <f t="shared" ref="K50:K51" si="6">K51</f>
        <v>54.7</v>
      </c>
    </row>
    <row r="51" spans="1:11" ht="24" customHeight="1" x14ac:dyDescent="0.25">
      <c r="A51" s="25" t="s">
        <v>102</v>
      </c>
      <c r="B51" s="4">
        <v>303</v>
      </c>
      <c r="C51" s="5">
        <v>106</v>
      </c>
      <c r="D51" s="6">
        <v>43</v>
      </c>
      <c r="E51" s="65">
        <v>0</v>
      </c>
      <c r="F51" s="7" t="s">
        <v>38</v>
      </c>
      <c r="G51" s="7" t="s">
        <v>42</v>
      </c>
      <c r="H51" s="65"/>
      <c r="I51" s="2">
        <f t="shared" si="5"/>
        <v>54.7</v>
      </c>
      <c r="J51" s="2">
        <f t="shared" si="5"/>
        <v>54.7</v>
      </c>
      <c r="K51" s="2">
        <f t="shared" si="6"/>
        <v>54.7</v>
      </c>
    </row>
    <row r="52" spans="1:11" ht="35.450000000000003" customHeight="1" x14ac:dyDescent="0.25">
      <c r="A52" s="11" t="s">
        <v>51</v>
      </c>
      <c r="B52" s="4">
        <v>303</v>
      </c>
      <c r="C52" s="5">
        <v>106</v>
      </c>
      <c r="D52" s="6">
        <v>43</v>
      </c>
      <c r="E52" s="65">
        <v>1</v>
      </c>
      <c r="F52" s="7" t="s">
        <v>38</v>
      </c>
      <c r="G52" s="7" t="s">
        <v>42</v>
      </c>
      <c r="H52" s="65"/>
      <c r="I52" s="2">
        <f t="shared" si="5"/>
        <v>54.7</v>
      </c>
      <c r="J52" s="2">
        <f t="shared" si="5"/>
        <v>54.7</v>
      </c>
      <c r="K52" s="2">
        <f t="shared" ref="K52:K54" si="7">K53</f>
        <v>54.7</v>
      </c>
    </row>
    <row r="53" spans="1:11" ht="72" x14ac:dyDescent="0.25">
      <c r="A53" s="11" t="s">
        <v>50</v>
      </c>
      <c r="B53" s="4">
        <v>303</v>
      </c>
      <c r="C53" s="5">
        <v>106</v>
      </c>
      <c r="D53" s="6">
        <v>43</v>
      </c>
      <c r="E53" s="65">
        <v>1</v>
      </c>
      <c r="F53" s="7" t="s">
        <v>38</v>
      </c>
      <c r="G53" s="65">
        <v>48990</v>
      </c>
      <c r="H53" s="65"/>
      <c r="I53" s="2">
        <f t="shared" si="5"/>
        <v>54.7</v>
      </c>
      <c r="J53" s="2">
        <f t="shared" si="5"/>
        <v>54.7</v>
      </c>
      <c r="K53" s="2">
        <f t="shared" si="7"/>
        <v>54.7</v>
      </c>
    </row>
    <row r="54" spans="1:11" x14ac:dyDescent="0.25">
      <c r="A54" s="8" t="s">
        <v>9</v>
      </c>
      <c r="B54" s="4">
        <v>303</v>
      </c>
      <c r="C54" s="5">
        <v>106</v>
      </c>
      <c r="D54" s="6">
        <v>43</v>
      </c>
      <c r="E54" s="65">
        <v>1</v>
      </c>
      <c r="F54" s="7" t="s">
        <v>38</v>
      </c>
      <c r="G54" s="65">
        <v>48990</v>
      </c>
      <c r="H54" s="65">
        <v>500</v>
      </c>
      <c r="I54" s="2">
        <f t="shared" si="5"/>
        <v>54.7</v>
      </c>
      <c r="J54" s="2">
        <f t="shared" si="5"/>
        <v>54.7</v>
      </c>
      <c r="K54" s="2">
        <f t="shared" si="7"/>
        <v>54.7</v>
      </c>
    </row>
    <row r="55" spans="1:11" x14ac:dyDescent="0.25">
      <c r="A55" s="26" t="s">
        <v>21</v>
      </c>
      <c r="B55" s="4">
        <v>303</v>
      </c>
      <c r="C55" s="5">
        <v>106</v>
      </c>
      <c r="D55" s="6">
        <v>43</v>
      </c>
      <c r="E55" s="65">
        <v>1</v>
      </c>
      <c r="F55" s="7" t="s">
        <v>38</v>
      </c>
      <c r="G55" s="65">
        <v>48990</v>
      </c>
      <c r="H55" s="65">
        <v>540</v>
      </c>
      <c r="I55" s="2">
        <v>54.7</v>
      </c>
      <c r="J55" s="2">
        <v>54.7</v>
      </c>
      <c r="K55" s="2">
        <v>54.7</v>
      </c>
    </row>
    <row r="56" spans="1:11" x14ac:dyDescent="0.25">
      <c r="A56" s="8" t="s">
        <v>29</v>
      </c>
      <c r="B56" s="4">
        <v>303</v>
      </c>
      <c r="C56" s="5">
        <v>111</v>
      </c>
      <c r="D56" s="6"/>
      <c r="E56" s="65"/>
      <c r="F56" s="7"/>
      <c r="G56" s="7"/>
      <c r="H56" s="65"/>
      <c r="I56" s="2">
        <f>20-20</f>
        <v>0</v>
      </c>
      <c r="J56" s="2">
        <f>20-20</f>
        <v>0</v>
      </c>
      <c r="K56" s="2">
        <v>20</v>
      </c>
    </row>
    <row r="57" spans="1:11" x14ac:dyDescent="0.25">
      <c r="A57" s="8" t="s">
        <v>77</v>
      </c>
      <c r="B57" s="4">
        <v>303</v>
      </c>
      <c r="C57" s="5">
        <v>111</v>
      </c>
      <c r="D57" s="6">
        <v>90</v>
      </c>
      <c r="E57" s="65">
        <v>0</v>
      </c>
      <c r="F57" s="7" t="s">
        <v>38</v>
      </c>
      <c r="G57" s="7" t="s">
        <v>42</v>
      </c>
      <c r="H57" s="65"/>
      <c r="I57" s="2">
        <f t="shared" ref="I57:K60" si="8">I58</f>
        <v>0</v>
      </c>
      <c r="J57" s="2">
        <f t="shared" si="8"/>
        <v>0</v>
      </c>
      <c r="K57" s="2">
        <f t="shared" si="8"/>
        <v>20</v>
      </c>
    </row>
    <row r="58" spans="1:11" ht="24" x14ac:dyDescent="0.25">
      <c r="A58" s="8" t="s">
        <v>49</v>
      </c>
      <c r="B58" s="4">
        <v>303</v>
      </c>
      <c r="C58" s="5">
        <v>111</v>
      </c>
      <c r="D58" s="6">
        <v>90</v>
      </c>
      <c r="E58" s="65">
        <v>1</v>
      </c>
      <c r="F58" s="7" t="s">
        <v>38</v>
      </c>
      <c r="G58" s="7" t="s">
        <v>42</v>
      </c>
      <c r="H58" s="65"/>
      <c r="I58" s="2">
        <f t="shared" si="8"/>
        <v>0</v>
      </c>
      <c r="J58" s="2">
        <f t="shared" si="8"/>
        <v>0</v>
      </c>
      <c r="K58" s="2">
        <f t="shared" si="8"/>
        <v>20</v>
      </c>
    </row>
    <row r="59" spans="1:11" ht="36" x14ac:dyDescent="0.25">
      <c r="A59" s="8" t="s">
        <v>48</v>
      </c>
      <c r="B59" s="4">
        <v>303</v>
      </c>
      <c r="C59" s="5">
        <v>111</v>
      </c>
      <c r="D59" s="6">
        <v>90</v>
      </c>
      <c r="E59" s="65">
        <v>1</v>
      </c>
      <c r="F59" s="7" t="s">
        <v>38</v>
      </c>
      <c r="G59" s="65">
        <v>41400</v>
      </c>
      <c r="H59" s="65"/>
      <c r="I59" s="2">
        <f t="shared" si="8"/>
        <v>0</v>
      </c>
      <c r="J59" s="2">
        <f t="shared" si="8"/>
        <v>0</v>
      </c>
      <c r="K59" s="2">
        <f t="shared" si="8"/>
        <v>20</v>
      </c>
    </row>
    <row r="60" spans="1:11" x14ac:dyDescent="0.25">
      <c r="A60" s="8" t="s">
        <v>18</v>
      </c>
      <c r="B60" s="4">
        <v>303</v>
      </c>
      <c r="C60" s="5">
        <v>111</v>
      </c>
      <c r="D60" s="6">
        <v>90</v>
      </c>
      <c r="E60" s="65">
        <v>1</v>
      </c>
      <c r="F60" s="7" t="s">
        <v>38</v>
      </c>
      <c r="G60" s="65">
        <v>41400</v>
      </c>
      <c r="H60" s="65">
        <v>800</v>
      </c>
      <c r="I60" s="2">
        <f t="shared" si="8"/>
        <v>0</v>
      </c>
      <c r="J60" s="2">
        <f t="shared" si="8"/>
        <v>0</v>
      </c>
      <c r="K60" s="2">
        <f t="shared" si="8"/>
        <v>20</v>
      </c>
    </row>
    <row r="61" spans="1:11" x14ac:dyDescent="0.25">
      <c r="A61" s="8" t="s">
        <v>30</v>
      </c>
      <c r="B61" s="4">
        <v>303</v>
      </c>
      <c r="C61" s="5">
        <v>111</v>
      </c>
      <c r="D61" s="6">
        <v>90</v>
      </c>
      <c r="E61" s="65">
        <v>1</v>
      </c>
      <c r="F61" s="7" t="s">
        <v>38</v>
      </c>
      <c r="G61" s="65">
        <v>41400</v>
      </c>
      <c r="H61" s="65">
        <v>870</v>
      </c>
      <c r="I61" s="2">
        <f>20-20</f>
        <v>0</v>
      </c>
      <c r="J61" s="2">
        <f>20-20</f>
        <v>0</v>
      </c>
      <c r="K61" s="2">
        <v>20</v>
      </c>
    </row>
    <row r="62" spans="1:11" x14ac:dyDescent="0.25">
      <c r="A62" s="8" t="s">
        <v>7</v>
      </c>
      <c r="B62" s="4">
        <v>303</v>
      </c>
      <c r="C62" s="5">
        <v>113</v>
      </c>
      <c r="D62" s="6"/>
      <c r="E62" s="65"/>
      <c r="F62" s="7"/>
      <c r="G62" s="65"/>
      <c r="H62" s="65"/>
      <c r="I62" s="2">
        <f>I63</f>
        <v>650.29999999999995</v>
      </c>
      <c r="J62" s="2">
        <f>J63</f>
        <v>541</v>
      </c>
      <c r="K62" s="2">
        <f t="shared" ref="K62" si="9">K63</f>
        <v>304</v>
      </c>
    </row>
    <row r="63" spans="1:11" ht="24" x14ac:dyDescent="0.25">
      <c r="A63" s="8" t="s">
        <v>24</v>
      </c>
      <c r="B63" s="4">
        <v>303</v>
      </c>
      <c r="C63" s="5">
        <v>113</v>
      </c>
      <c r="D63" s="6">
        <v>44</v>
      </c>
      <c r="E63" s="66">
        <v>0</v>
      </c>
      <c r="F63" s="10" t="s">
        <v>38</v>
      </c>
      <c r="G63" s="7" t="s">
        <v>42</v>
      </c>
      <c r="H63" s="65"/>
      <c r="I63" s="2">
        <f>I64</f>
        <v>650.29999999999995</v>
      </c>
      <c r="J63" s="2">
        <f>J64</f>
        <v>541</v>
      </c>
      <c r="K63" s="2">
        <f>K64+K68</f>
        <v>304</v>
      </c>
    </row>
    <row r="64" spans="1:11" ht="24" x14ac:dyDescent="0.25">
      <c r="A64" s="23" t="s">
        <v>87</v>
      </c>
      <c r="B64" s="4">
        <v>303</v>
      </c>
      <c r="C64" s="5">
        <v>113</v>
      </c>
      <c r="D64" s="6">
        <v>44</v>
      </c>
      <c r="E64" s="66">
        <v>1</v>
      </c>
      <c r="F64" s="10" t="s">
        <v>38</v>
      </c>
      <c r="G64" s="7" t="s">
        <v>42</v>
      </c>
      <c r="H64" s="65"/>
      <c r="I64" s="2">
        <f>I65+I68+I73</f>
        <v>650.29999999999995</v>
      </c>
      <c r="J64" s="2">
        <f>J65+J68+J73</f>
        <v>541</v>
      </c>
      <c r="K64" s="2">
        <f t="shared" ref="I64:K66" si="10">K65</f>
        <v>0</v>
      </c>
    </row>
    <row r="65" spans="1:11" ht="48" x14ac:dyDescent="0.25">
      <c r="A65" s="11" t="s">
        <v>46</v>
      </c>
      <c r="B65" s="4">
        <v>303</v>
      </c>
      <c r="C65" s="5">
        <v>113</v>
      </c>
      <c r="D65" s="6">
        <v>44</v>
      </c>
      <c r="E65" s="66">
        <v>1</v>
      </c>
      <c r="F65" s="10" t="s">
        <v>38</v>
      </c>
      <c r="G65" s="66">
        <v>40040</v>
      </c>
      <c r="H65" s="66"/>
      <c r="I65" s="2">
        <f t="shared" si="10"/>
        <v>0</v>
      </c>
      <c r="J65" s="2">
        <f t="shared" si="10"/>
        <v>0</v>
      </c>
      <c r="K65" s="2">
        <f t="shared" si="10"/>
        <v>0</v>
      </c>
    </row>
    <row r="66" spans="1:11" x14ac:dyDescent="0.25">
      <c r="A66" s="8" t="s">
        <v>18</v>
      </c>
      <c r="B66" s="4">
        <v>303</v>
      </c>
      <c r="C66" s="5">
        <v>113</v>
      </c>
      <c r="D66" s="6">
        <v>44</v>
      </c>
      <c r="E66" s="66">
        <v>1</v>
      </c>
      <c r="F66" s="10" t="s">
        <v>38</v>
      </c>
      <c r="G66" s="66">
        <v>40040</v>
      </c>
      <c r="H66" s="66">
        <v>800</v>
      </c>
      <c r="I66" s="2">
        <f t="shared" si="10"/>
        <v>0</v>
      </c>
      <c r="J66" s="2">
        <f t="shared" si="10"/>
        <v>0</v>
      </c>
      <c r="K66" s="2">
        <f t="shared" si="10"/>
        <v>0</v>
      </c>
    </row>
    <row r="67" spans="1:11" x14ac:dyDescent="0.25">
      <c r="A67" s="8" t="s">
        <v>30</v>
      </c>
      <c r="B67" s="4">
        <v>303</v>
      </c>
      <c r="C67" s="5">
        <v>113</v>
      </c>
      <c r="D67" s="6">
        <v>44</v>
      </c>
      <c r="E67" s="66">
        <v>1</v>
      </c>
      <c r="F67" s="10" t="s">
        <v>38</v>
      </c>
      <c r="G67" s="66">
        <v>40040</v>
      </c>
      <c r="H67" s="66">
        <v>870</v>
      </c>
      <c r="I67" s="2">
        <f>100-13.6-86.4</f>
        <v>0</v>
      </c>
      <c r="J67" s="2">
        <f>100-13.6-86.4</f>
        <v>0</v>
      </c>
      <c r="K67" s="2">
        <v>0</v>
      </c>
    </row>
    <row r="68" spans="1:11" ht="36" x14ac:dyDescent="0.25">
      <c r="A68" s="12" t="s">
        <v>47</v>
      </c>
      <c r="B68" s="4">
        <v>303</v>
      </c>
      <c r="C68" s="5">
        <v>113</v>
      </c>
      <c r="D68" s="6">
        <v>44</v>
      </c>
      <c r="E68" s="66">
        <v>1</v>
      </c>
      <c r="F68" s="10" t="s">
        <v>38</v>
      </c>
      <c r="G68" s="65">
        <v>42110</v>
      </c>
      <c r="H68" s="66"/>
      <c r="I68" s="2">
        <f>I69+I71</f>
        <v>541</v>
      </c>
      <c r="J68" s="2">
        <f>J69+J71</f>
        <v>541</v>
      </c>
      <c r="K68" s="2">
        <f t="shared" ref="K68" si="11">K69+K71</f>
        <v>304</v>
      </c>
    </row>
    <row r="69" spans="1:11" ht="36" x14ac:dyDescent="0.25">
      <c r="A69" s="12" t="s">
        <v>39</v>
      </c>
      <c r="B69" s="4">
        <v>303</v>
      </c>
      <c r="C69" s="5">
        <v>113</v>
      </c>
      <c r="D69" s="6">
        <v>44</v>
      </c>
      <c r="E69" s="66">
        <v>1</v>
      </c>
      <c r="F69" s="10" t="s">
        <v>38</v>
      </c>
      <c r="G69" s="65">
        <v>42110</v>
      </c>
      <c r="H69" s="65">
        <v>200</v>
      </c>
      <c r="I69" s="2">
        <f>I70</f>
        <v>541</v>
      </c>
      <c r="J69" s="2">
        <f>J70</f>
        <v>541</v>
      </c>
      <c r="K69" s="2">
        <f>K70</f>
        <v>300</v>
      </c>
    </row>
    <row r="70" spans="1:11" ht="36" x14ac:dyDescent="0.25">
      <c r="A70" s="12" t="s">
        <v>37</v>
      </c>
      <c r="B70" s="4">
        <v>303</v>
      </c>
      <c r="C70" s="5">
        <v>113</v>
      </c>
      <c r="D70" s="6">
        <v>44</v>
      </c>
      <c r="E70" s="66">
        <v>1</v>
      </c>
      <c r="F70" s="10" t="s">
        <v>38</v>
      </c>
      <c r="G70" s="65">
        <v>42110</v>
      </c>
      <c r="H70" s="65">
        <v>240</v>
      </c>
      <c r="I70" s="2">
        <f>486+105-50</f>
        <v>541</v>
      </c>
      <c r="J70" s="2">
        <f>486+105-50</f>
        <v>541</v>
      </c>
      <c r="K70" s="2">
        <v>300</v>
      </c>
    </row>
    <row r="71" spans="1:11" x14ac:dyDescent="0.25">
      <c r="A71" s="30" t="s">
        <v>18</v>
      </c>
      <c r="B71" s="4">
        <v>303</v>
      </c>
      <c r="C71" s="5">
        <v>113</v>
      </c>
      <c r="D71" s="6">
        <v>44</v>
      </c>
      <c r="E71" s="66">
        <v>1</v>
      </c>
      <c r="F71" s="10" t="s">
        <v>38</v>
      </c>
      <c r="G71" s="65">
        <v>42110</v>
      </c>
      <c r="H71" s="65">
        <v>800</v>
      </c>
      <c r="I71" s="2">
        <f t="shared" ref="I71:K71" si="12">I72</f>
        <v>0</v>
      </c>
      <c r="J71" s="2">
        <f t="shared" si="12"/>
        <v>0</v>
      </c>
      <c r="K71" s="2">
        <f t="shared" si="12"/>
        <v>4</v>
      </c>
    </row>
    <row r="72" spans="1:11" x14ac:dyDescent="0.25">
      <c r="A72" s="12" t="s">
        <v>19</v>
      </c>
      <c r="B72" s="4">
        <v>303</v>
      </c>
      <c r="C72" s="5">
        <v>113</v>
      </c>
      <c r="D72" s="6">
        <v>44</v>
      </c>
      <c r="E72" s="66">
        <v>1</v>
      </c>
      <c r="F72" s="10" t="s">
        <v>38</v>
      </c>
      <c r="G72" s="65">
        <v>42110</v>
      </c>
      <c r="H72" s="65">
        <v>850</v>
      </c>
      <c r="I72" s="2">
        <f>4-4</f>
        <v>0</v>
      </c>
      <c r="J72" s="2">
        <f>4-4</f>
        <v>0</v>
      </c>
      <c r="K72" s="2">
        <v>4</v>
      </c>
    </row>
    <row r="73" spans="1:11" ht="44.25" customHeight="1" x14ac:dyDescent="0.25">
      <c r="A73" s="12" t="s">
        <v>140</v>
      </c>
      <c r="B73" s="4">
        <v>303</v>
      </c>
      <c r="C73" s="5">
        <v>113</v>
      </c>
      <c r="D73" s="6">
        <v>44</v>
      </c>
      <c r="E73" s="66">
        <v>1</v>
      </c>
      <c r="F73" s="10" t="s">
        <v>38</v>
      </c>
      <c r="G73" s="65">
        <v>74650</v>
      </c>
      <c r="H73" s="66"/>
      <c r="I73" s="2">
        <f>I74</f>
        <v>109.3</v>
      </c>
      <c r="J73" s="2">
        <v>0</v>
      </c>
      <c r="K73" s="2">
        <f t="shared" ref="K73:K74" si="13">K74</f>
        <v>0</v>
      </c>
    </row>
    <row r="74" spans="1:11" ht="36" x14ac:dyDescent="0.25">
      <c r="A74" s="12" t="s">
        <v>39</v>
      </c>
      <c r="B74" s="4">
        <v>303</v>
      </c>
      <c r="C74" s="5">
        <v>113</v>
      </c>
      <c r="D74" s="6">
        <v>44</v>
      </c>
      <c r="E74" s="66">
        <v>1</v>
      </c>
      <c r="F74" s="10" t="s">
        <v>38</v>
      </c>
      <c r="G74" s="65">
        <v>74650</v>
      </c>
      <c r="H74" s="65">
        <v>200</v>
      </c>
      <c r="I74" s="2">
        <f>I75</f>
        <v>109.3</v>
      </c>
      <c r="J74" s="2">
        <v>0</v>
      </c>
      <c r="K74" s="2">
        <f t="shared" si="13"/>
        <v>0</v>
      </c>
    </row>
    <row r="75" spans="1:11" ht="36" x14ac:dyDescent="0.25">
      <c r="A75" s="12" t="s">
        <v>37</v>
      </c>
      <c r="B75" s="4">
        <v>303</v>
      </c>
      <c r="C75" s="5">
        <v>113</v>
      </c>
      <c r="D75" s="6">
        <v>44</v>
      </c>
      <c r="E75" s="66">
        <v>1</v>
      </c>
      <c r="F75" s="10" t="s">
        <v>38</v>
      </c>
      <c r="G75" s="65">
        <v>74650</v>
      </c>
      <c r="H75" s="65">
        <v>240</v>
      </c>
      <c r="I75" s="2">
        <v>109.3</v>
      </c>
      <c r="J75" s="2">
        <v>0</v>
      </c>
      <c r="K75" s="2">
        <v>0</v>
      </c>
    </row>
    <row r="76" spans="1:11" x14ac:dyDescent="0.25">
      <c r="A76" s="8" t="s">
        <v>31</v>
      </c>
      <c r="B76" s="4">
        <v>303</v>
      </c>
      <c r="C76" s="5">
        <v>200</v>
      </c>
      <c r="D76" s="6"/>
      <c r="E76" s="65"/>
      <c r="F76" s="7"/>
      <c r="G76" s="65"/>
      <c r="H76" s="65"/>
      <c r="I76" s="2">
        <f t="shared" ref="I76:K79" si="14">I77</f>
        <v>504.7</v>
      </c>
      <c r="J76" s="2">
        <f t="shared" si="14"/>
        <v>504.7</v>
      </c>
      <c r="K76" s="2">
        <f t="shared" si="14"/>
        <v>527.79999999999995</v>
      </c>
    </row>
    <row r="77" spans="1:11" x14ac:dyDescent="0.25">
      <c r="A77" s="8" t="s">
        <v>32</v>
      </c>
      <c r="B77" s="4">
        <v>303</v>
      </c>
      <c r="C77" s="5">
        <v>203</v>
      </c>
      <c r="D77" s="6"/>
      <c r="E77" s="65"/>
      <c r="F77" s="7"/>
      <c r="G77" s="65"/>
      <c r="H77" s="65"/>
      <c r="I77" s="2">
        <f t="shared" si="14"/>
        <v>504.7</v>
      </c>
      <c r="J77" s="2">
        <f t="shared" si="14"/>
        <v>504.7</v>
      </c>
      <c r="K77" s="2">
        <f t="shared" si="14"/>
        <v>527.79999999999995</v>
      </c>
    </row>
    <row r="78" spans="1:11" ht="24" x14ac:dyDescent="0.25">
      <c r="A78" s="12" t="s">
        <v>55</v>
      </c>
      <c r="B78" s="4">
        <v>303</v>
      </c>
      <c r="C78" s="5">
        <v>203</v>
      </c>
      <c r="D78" s="6">
        <v>45</v>
      </c>
      <c r="E78" s="65">
        <v>0</v>
      </c>
      <c r="F78" s="7" t="s">
        <v>38</v>
      </c>
      <c r="G78" s="7" t="s">
        <v>42</v>
      </c>
      <c r="H78" s="65"/>
      <c r="I78" s="2">
        <f t="shared" si="14"/>
        <v>504.7</v>
      </c>
      <c r="J78" s="2">
        <f t="shared" si="14"/>
        <v>504.7</v>
      </c>
      <c r="K78" s="2">
        <f t="shared" si="14"/>
        <v>527.79999999999995</v>
      </c>
    </row>
    <row r="79" spans="1:11" ht="24" x14ac:dyDescent="0.25">
      <c r="A79" s="12" t="s">
        <v>56</v>
      </c>
      <c r="B79" s="4">
        <v>303</v>
      </c>
      <c r="C79" s="5">
        <v>203</v>
      </c>
      <c r="D79" s="6">
        <v>45</v>
      </c>
      <c r="E79" s="65">
        <v>1</v>
      </c>
      <c r="F79" s="7" t="s">
        <v>38</v>
      </c>
      <c r="G79" s="7" t="s">
        <v>42</v>
      </c>
      <c r="H79" s="65"/>
      <c r="I79" s="2">
        <f t="shared" si="14"/>
        <v>504.7</v>
      </c>
      <c r="J79" s="2">
        <f t="shared" si="14"/>
        <v>504.7</v>
      </c>
      <c r="K79" s="2">
        <f t="shared" si="14"/>
        <v>527.79999999999995</v>
      </c>
    </row>
    <row r="80" spans="1:11" ht="46.5" customHeight="1" x14ac:dyDescent="0.25">
      <c r="A80" s="12" t="s">
        <v>113</v>
      </c>
      <c r="B80" s="4">
        <v>303</v>
      </c>
      <c r="C80" s="5">
        <v>203</v>
      </c>
      <c r="D80" s="6">
        <v>45</v>
      </c>
      <c r="E80" s="65">
        <v>1</v>
      </c>
      <c r="F80" s="7" t="s">
        <v>38</v>
      </c>
      <c r="G80" s="65">
        <v>51180</v>
      </c>
      <c r="H80" s="66"/>
      <c r="I80" s="2">
        <f>I81+I83</f>
        <v>504.7</v>
      </c>
      <c r="J80" s="2">
        <f>J81+J83</f>
        <v>504.7</v>
      </c>
      <c r="K80" s="2">
        <f>K81+K83</f>
        <v>527.79999999999995</v>
      </c>
    </row>
    <row r="81" spans="1:11" ht="72" x14ac:dyDescent="0.25">
      <c r="A81" s="8" t="s">
        <v>15</v>
      </c>
      <c r="B81" s="4">
        <v>303</v>
      </c>
      <c r="C81" s="5">
        <v>203</v>
      </c>
      <c r="D81" s="6">
        <v>45</v>
      </c>
      <c r="E81" s="65">
        <v>1</v>
      </c>
      <c r="F81" s="7" t="s">
        <v>38</v>
      </c>
      <c r="G81" s="65">
        <v>51180</v>
      </c>
      <c r="H81" s="66">
        <v>100</v>
      </c>
      <c r="I81" s="2">
        <f>I82</f>
        <v>461.5</v>
      </c>
      <c r="J81" s="2">
        <f>J82</f>
        <v>461.5</v>
      </c>
      <c r="K81" s="2">
        <f>K82</f>
        <v>500.5</v>
      </c>
    </row>
    <row r="82" spans="1:11" ht="24" x14ac:dyDescent="0.25">
      <c r="A82" s="8" t="s">
        <v>16</v>
      </c>
      <c r="B82" s="4">
        <v>303</v>
      </c>
      <c r="C82" s="5">
        <v>203</v>
      </c>
      <c r="D82" s="6">
        <v>45</v>
      </c>
      <c r="E82" s="65">
        <v>1</v>
      </c>
      <c r="F82" s="7" t="s">
        <v>38</v>
      </c>
      <c r="G82" s="65">
        <v>51180</v>
      </c>
      <c r="H82" s="66">
        <v>120</v>
      </c>
      <c r="I82" s="2">
        <f>453.2+8.3</f>
        <v>461.5</v>
      </c>
      <c r="J82" s="2">
        <f>453.2+8.3</f>
        <v>461.5</v>
      </c>
      <c r="K82" s="2">
        <f>486.8+13.7</f>
        <v>500.5</v>
      </c>
    </row>
    <row r="83" spans="1:11" ht="36" x14ac:dyDescent="0.25">
      <c r="A83" s="8" t="s">
        <v>39</v>
      </c>
      <c r="B83" s="4">
        <v>303</v>
      </c>
      <c r="C83" s="5">
        <v>203</v>
      </c>
      <c r="D83" s="6">
        <v>45</v>
      </c>
      <c r="E83" s="65">
        <v>1</v>
      </c>
      <c r="F83" s="7" t="s">
        <v>38</v>
      </c>
      <c r="G83" s="65">
        <v>51180</v>
      </c>
      <c r="H83" s="65">
        <v>200</v>
      </c>
      <c r="I83" s="2">
        <f>I84</f>
        <v>43.2</v>
      </c>
      <c r="J83" s="2">
        <f>J84</f>
        <v>43.2</v>
      </c>
      <c r="K83" s="2">
        <f>K84</f>
        <v>27.3</v>
      </c>
    </row>
    <row r="84" spans="1:11" ht="36" x14ac:dyDescent="0.25">
      <c r="A84" s="8" t="s">
        <v>37</v>
      </c>
      <c r="B84" s="4">
        <v>303</v>
      </c>
      <c r="C84" s="5">
        <v>203</v>
      </c>
      <c r="D84" s="6">
        <v>45</v>
      </c>
      <c r="E84" s="65">
        <v>1</v>
      </c>
      <c r="F84" s="7" t="s">
        <v>38</v>
      </c>
      <c r="G84" s="65">
        <v>51180</v>
      </c>
      <c r="H84" s="65">
        <v>240</v>
      </c>
      <c r="I84" s="2">
        <f>51.5-8.3</f>
        <v>43.2</v>
      </c>
      <c r="J84" s="2">
        <f>51.5-8.3</f>
        <v>43.2</v>
      </c>
      <c r="K84" s="2">
        <v>27.3</v>
      </c>
    </row>
    <row r="85" spans="1:11" ht="24" x14ac:dyDescent="0.25">
      <c r="A85" s="8" t="s">
        <v>73</v>
      </c>
      <c r="B85" s="4">
        <v>303</v>
      </c>
      <c r="C85" s="5">
        <v>300</v>
      </c>
      <c r="D85" s="6"/>
      <c r="E85" s="65"/>
      <c r="F85" s="7"/>
      <c r="G85" s="65"/>
      <c r="H85" s="65"/>
      <c r="I85" s="2">
        <f>I86</f>
        <v>294.8</v>
      </c>
      <c r="J85" s="2">
        <f>J86</f>
        <v>294.8</v>
      </c>
      <c r="K85" s="2">
        <f t="shared" ref="K85:K86" si="15">K86</f>
        <v>609.70000000000005</v>
      </c>
    </row>
    <row r="86" spans="1:11" x14ac:dyDescent="0.25">
      <c r="A86" s="8" t="s">
        <v>34</v>
      </c>
      <c r="B86" s="4">
        <v>303</v>
      </c>
      <c r="C86" s="5">
        <v>310</v>
      </c>
      <c r="D86" s="6"/>
      <c r="E86" s="65"/>
      <c r="F86" s="7"/>
      <c r="G86" s="65"/>
      <c r="H86" s="65"/>
      <c r="I86" s="2">
        <f>I87</f>
        <v>294.8</v>
      </c>
      <c r="J86" s="2">
        <f>J87</f>
        <v>294.8</v>
      </c>
      <c r="K86" s="2">
        <f t="shared" si="15"/>
        <v>609.70000000000005</v>
      </c>
    </row>
    <row r="87" spans="1:11" ht="25.15" customHeight="1" x14ac:dyDescent="0.25">
      <c r="A87" s="11" t="s">
        <v>54</v>
      </c>
      <c r="B87" s="4">
        <v>303</v>
      </c>
      <c r="C87" s="5">
        <v>310</v>
      </c>
      <c r="D87" s="6">
        <v>46</v>
      </c>
      <c r="E87" s="65">
        <v>0</v>
      </c>
      <c r="F87" s="7" t="s">
        <v>38</v>
      </c>
      <c r="G87" s="7" t="s">
        <v>42</v>
      </c>
      <c r="H87" s="65"/>
      <c r="I87" s="2">
        <f>I88+I98+I102</f>
        <v>294.8</v>
      </c>
      <c r="J87" s="2">
        <f>J88+J98+J102</f>
        <v>294.8</v>
      </c>
      <c r="K87" s="2">
        <f t="shared" ref="K87" si="16">K88+K98+K102</f>
        <v>609.70000000000005</v>
      </c>
    </row>
    <row r="88" spans="1:11" ht="36" x14ac:dyDescent="0.25">
      <c r="A88" s="11" t="s">
        <v>75</v>
      </c>
      <c r="B88" s="4">
        <v>303</v>
      </c>
      <c r="C88" s="5">
        <v>310</v>
      </c>
      <c r="D88" s="6">
        <v>46</v>
      </c>
      <c r="E88" s="65">
        <v>1</v>
      </c>
      <c r="F88" s="7" t="s">
        <v>38</v>
      </c>
      <c r="G88" s="7" t="s">
        <v>42</v>
      </c>
      <c r="H88" s="65"/>
      <c r="I88" s="2">
        <f>I92+I95+I89</f>
        <v>194</v>
      </c>
      <c r="J88" s="2">
        <f>J92+J95+J89</f>
        <v>194</v>
      </c>
      <c r="K88" s="2">
        <f t="shared" ref="K88" si="17">K92+K95+K89</f>
        <v>599.70000000000005</v>
      </c>
    </row>
    <row r="89" spans="1:11" ht="36" x14ac:dyDescent="0.25">
      <c r="A89" s="11" t="s">
        <v>112</v>
      </c>
      <c r="B89" s="4">
        <v>303</v>
      </c>
      <c r="C89" s="5">
        <v>310</v>
      </c>
      <c r="D89" s="6">
        <v>46</v>
      </c>
      <c r="E89" s="65">
        <v>1</v>
      </c>
      <c r="F89" s="7" t="s">
        <v>38</v>
      </c>
      <c r="G89" s="65">
        <v>40520</v>
      </c>
      <c r="H89" s="65"/>
      <c r="I89" s="2">
        <f t="shared" ref="I89:K90" si="18">I90</f>
        <v>194</v>
      </c>
      <c r="J89" s="2">
        <f t="shared" si="18"/>
        <v>194</v>
      </c>
      <c r="K89" s="2">
        <f t="shared" si="18"/>
        <v>0</v>
      </c>
    </row>
    <row r="90" spans="1:11" ht="36" x14ac:dyDescent="0.25">
      <c r="A90" s="8" t="s">
        <v>39</v>
      </c>
      <c r="B90" s="4">
        <v>303</v>
      </c>
      <c r="C90" s="5">
        <v>310</v>
      </c>
      <c r="D90" s="6">
        <v>46</v>
      </c>
      <c r="E90" s="65">
        <v>1</v>
      </c>
      <c r="F90" s="7" t="s">
        <v>38</v>
      </c>
      <c r="G90" s="65">
        <v>40520</v>
      </c>
      <c r="H90" s="65">
        <v>200</v>
      </c>
      <c r="I90" s="2">
        <f t="shared" si="18"/>
        <v>194</v>
      </c>
      <c r="J90" s="2">
        <f t="shared" si="18"/>
        <v>194</v>
      </c>
      <c r="K90" s="2">
        <f t="shared" si="18"/>
        <v>0</v>
      </c>
    </row>
    <row r="91" spans="1:11" ht="36" x14ac:dyDescent="0.25">
      <c r="A91" s="8" t="s">
        <v>37</v>
      </c>
      <c r="B91" s="4">
        <v>303</v>
      </c>
      <c r="C91" s="5">
        <v>310</v>
      </c>
      <c r="D91" s="6">
        <v>46</v>
      </c>
      <c r="E91" s="65">
        <v>1</v>
      </c>
      <c r="F91" s="7" t="s">
        <v>38</v>
      </c>
      <c r="G91" s="65">
        <v>40520</v>
      </c>
      <c r="H91" s="65">
        <v>240</v>
      </c>
      <c r="I91" s="2">
        <f>120+110-36</f>
        <v>194</v>
      </c>
      <c r="J91" s="2">
        <f>120+110-36</f>
        <v>194</v>
      </c>
      <c r="K91" s="2">
        <v>0</v>
      </c>
    </row>
    <row r="92" spans="1:11" ht="48" x14ac:dyDescent="0.25">
      <c r="A92" s="23" t="s">
        <v>103</v>
      </c>
      <c r="B92" s="4">
        <v>303</v>
      </c>
      <c r="C92" s="5">
        <v>310</v>
      </c>
      <c r="D92" s="6">
        <v>46</v>
      </c>
      <c r="E92" s="65">
        <v>1</v>
      </c>
      <c r="F92" s="7" t="s">
        <v>38</v>
      </c>
      <c r="G92" s="65">
        <v>88530</v>
      </c>
      <c r="H92" s="65"/>
      <c r="I92" s="2">
        <f t="shared" ref="I92:K93" si="19">I93</f>
        <v>0</v>
      </c>
      <c r="J92" s="2">
        <f t="shared" si="19"/>
        <v>0</v>
      </c>
      <c r="K92" s="2">
        <f t="shared" si="19"/>
        <v>569.70000000000005</v>
      </c>
    </row>
    <row r="93" spans="1:11" ht="36" x14ac:dyDescent="0.25">
      <c r="A93" s="8" t="s">
        <v>97</v>
      </c>
      <c r="B93" s="4">
        <v>303</v>
      </c>
      <c r="C93" s="5">
        <v>310</v>
      </c>
      <c r="D93" s="6">
        <v>46</v>
      </c>
      <c r="E93" s="65">
        <v>1</v>
      </c>
      <c r="F93" s="7" t="s">
        <v>38</v>
      </c>
      <c r="G93" s="65">
        <v>88530</v>
      </c>
      <c r="H93" s="65">
        <v>400</v>
      </c>
      <c r="I93" s="2">
        <f t="shared" si="19"/>
        <v>0</v>
      </c>
      <c r="J93" s="2">
        <f t="shared" si="19"/>
        <v>0</v>
      </c>
      <c r="K93" s="2">
        <f t="shared" si="19"/>
        <v>569.70000000000005</v>
      </c>
    </row>
    <row r="94" spans="1:11" x14ac:dyDescent="0.25">
      <c r="A94" s="8" t="s">
        <v>96</v>
      </c>
      <c r="B94" s="4">
        <v>303</v>
      </c>
      <c r="C94" s="5">
        <v>310</v>
      </c>
      <c r="D94" s="6">
        <v>46</v>
      </c>
      <c r="E94" s="65">
        <v>1</v>
      </c>
      <c r="F94" s="7" t="s">
        <v>38</v>
      </c>
      <c r="G94" s="65">
        <v>88530</v>
      </c>
      <c r="H94" s="65">
        <v>410</v>
      </c>
      <c r="I94" s="2">
        <v>0</v>
      </c>
      <c r="J94" s="2">
        <v>0</v>
      </c>
      <c r="K94" s="2">
        <v>569.70000000000005</v>
      </c>
    </row>
    <row r="95" spans="1:11" ht="48" x14ac:dyDescent="0.25">
      <c r="A95" s="23" t="s">
        <v>104</v>
      </c>
      <c r="B95" s="4">
        <v>303</v>
      </c>
      <c r="C95" s="5">
        <v>310</v>
      </c>
      <c r="D95" s="6">
        <v>46</v>
      </c>
      <c r="E95" s="65">
        <v>1</v>
      </c>
      <c r="F95" s="7" t="s">
        <v>38</v>
      </c>
      <c r="G95" s="65">
        <v>99530</v>
      </c>
      <c r="H95" s="65"/>
      <c r="I95" s="2">
        <f t="shared" ref="I95:K96" si="20">I96</f>
        <v>0</v>
      </c>
      <c r="J95" s="2">
        <f t="shared" si="20"/>
        <v>0</v>
      </c>
      <c r="K95" s="2">
        <f t="shared" si="20"/>
        <v>30</v>
      </c>
    </row>
    <row r="96" spans="1:11" ht="36" x14ac:dyDescent="0.25">
      <c r="A96" s="8" t="s">
        <v>97</v>
      </c>
      <c r="B96" s="4">
        <v>303</v>
      </c>
      <c r="C96" s="5">
        <v>310</v>
      </c>
      <c r="D96" s="6">
        <v>46</v>
      </c>
      <c r="E96" s="65">
        <v>1</v>
      </c>
      <c r="F96" s="7" t="s">
        <v>38</v>
      </c>
      <c r="G96" s="65">
        <v>99530</v>
      </c>
      <c r="H96" s="65">
        <v>400</v>
      </c>
      <c r="I96" s="2">
        <f t="shared" si="20"/>
        <v>0</v>
      </c>
      <c r="J96" s="2">
        <f t="shared" si="20"/>
        <v>0</v>
      </c>
      <c r="K96" s="2">
        <f t="shared" si="20"/>
        <v>30</v>
      </c>
    </row>
    <row r="97" spans="1:11" x14ac:dyDescent="0.25">
      <c r="A97" s="8" t="s">
        <v>96</v>
      </c>
      <c r="B97" s="4">
        <v>303</v>
      </c>
      <c r="C97" s="5">
        <v>310</v>
      </c>
      <c r="D97" s="6">
        <v>46</v>
      </c>
      <c r="E97" s="65">
        <v>1</v>
      </c>
      <c r="F97" s="7" t="s">
        <v>38</v>
      </c>
      <c r="G97" s="65">
        <v>99530</v>
      </c>
      <c r="H97" s="65">
        <v>410</v>
      </c>
      <c r="I97" s="2">
        <v>0</v>
      </c>
      <c r="J97" s="2">
        <v>0</v>
      </c>
      <c r="K97" s="2">
        <v>30</v>
      </c>
    </row>
    <row r="98" spans="1:11" x14ac:dyDescent="0.25">
      <c r="A98" s="8" t="s">
        <v>53</v>
      </c>
      <c r="B98" s="4">
        <v>303</v>
      </c>
      <c r="C98" s="5">
        <v>310</v>
      </c>
      <c r="D98" s="6">
        <v>46</v>
      </c>
      <c r="E98" s="65">
        <v>2</v>
      </c>
      <c r="F98" s="7" t="s">
        <v>38</v>
      </c>
      <c r="G98" s="7" t="s">
        <v>42</v>
      </c>
      <c r="H98" s="65"/>
      <c r="I98" s="2">
        <f t="shared" ref="I98:K99" si="21">I99</f>
        <v>10</v>
      </c>
      <c r="J98" s="2">
        <f t="shared" si="21"/>
        <v>10</v>
      </c>
      <c r="K98" s="2">
        <f t="shared" si="21"/>
        <v>10</v>
      </c>
    </row>
    <row r="99" spans="1:11" ht="24" x14ac:dyDescent="0.25">
      <c r="A99" s="8" t="s">
        <v>52</v>
      </c>
      <c r="B99" s="4">
        <v>303</v>
      </c>
      <c r="C99" s="5">
        <v>310</v>
      </c>
      <c r="D99" s="6">
        <v>46</v>
      </c>
      <c r="E99" s="65">
        <v>2</v>
      </c>
      <c r="F99" s="7" t="s">
        <v>38</v>
      </c>
      <c r="G99" s="65">
        <v>88520</v>
      </c>
      <c r="H99" s="65"/>
      <c r="I99" s="2">
        <f>I100</f>
        <v>10</v>
      </c>
      <c r="J99" s="2">
        <f>J100</f>
        <v>10</v>
      </c>
      <c r="K99" s="2">
        <f t="shared" si="21"/>
        <v>10</v>
      </c>
    </row>
    <row r="100" spans="1:11" ht="36.75" x14ac:dyDescent="0.25">
      <c r="A100" s="28" t="s">
        <v>105</v>
      </c>
      <c r="B100" s="4">
        <v>303</v>
      </c>
      <c r="C100" s="5">
        <v>310</v>
      </c>
      <c r="D100" s="6">
        <v>46</v>
      </c>
      <c r="E100" s="65">
        <v>2</v>
      </c>
      <c r="F100" s="7" t="s">
        <v>38</v>
      </c>
      <c r="G100" s="65">
        <v>88520</v>
      </c>
      <c r="H100" s="65">
        <v>600</v>
      </c>
      <c r="I100" s="2">
        <f>I101</f>
        <v>10</v>
      </c>
      <c r="J100" s="2">
        <f>J101</f>
        <v>10</v>
      </c>
      <c r="K100" s="2">
        <f t="shared" ref="K100" si="22">K101</f>
        <v>10</v>
      </c>
    </row>
    <row r="101" spans="1:11" ht="58.5" customHeight="1" x14ac:dyDescent="0.25">
      <c r="A101" s="29" t="s">
        <v>106</v>
      </c>
      <c r="B101" s="4">
        <v>303</v>
      </c>
      <c r="C101" s="5">
        <v>310</v>
      </c>
      <c r="D101" s="6">
        <v>46</v>
      </c>
      <c r="E101" s="65">
        <v>2</v>
      </c>
      <c r="F101" s="7" t="s">
        <v>38</v>
      </c>
      <c r="G101" s="65">
        <v>88520</v>
      </c>
      <c r="H101" s="65">
        <v>630</v>
      </c>
      <c r="I101" s="2">
        <f>5+5</f>
        <v>10</v>
      </c>
      <c r="J101" s="2">
        <f>5+5</f>
        <v>10</v>
      </c>
      <c r="K101" s="2">
        <f>5+5</f>
        <v>10</v>
      </c>
    </row>
    <row r="102" spans="1:11" ht="39" customHeight="1" x14ac:dyDescent="0.25">
      <c r="A102" s="40" t="s">
        <v>133</v>
      </c>
      <c r="B102" s="65">
        <v>303</v>
      </c>
      <c r="C102" s="5">
        <v>310</v>
      </c>
      <c r="D102" s="65">
        <v>46</v>
      </c>
      <c r="E102" s="65">
        <v>3</v>
      </c>
      <c r="F102" s="7" t="s">
        <v>38</v>
      </c>
      <c r="G102" s="7" t="s">
        <v>42</v>
      </c>
      <c r="H102" s="65"/>
      <c r="I102" s="2">
        <f t="shared" ref="I102:J104" si="23">I103</f>
        <v>90.8</v>
      </c>
      <c r="J102" s="2">
        <f t="shared" si="23"/>
        <v>90.8</v>
      </c>
      <c r="K102" s="2">
        <f t="shared" ref="K102:K104" si="24">K103</f>
        <v>0</v>
      </c>
    </row>
    <row r="103" spans="1:11" ht="38.25" customHeight="1" x14ac:dyDescent="0.25">
      <c r="A103" s="40" t="s">
        <v>134</v>
      </c>
      <c r="B103" s="65">
        <v>303</v>
      </c>
      <c r="C103" s="5">
        <v>310</v>
      </c>
      <c r="D103" s="65">
        <v>46</v>
      </c>
      <c r="E103" s="65">
        <v>3</v>
      </c>
      <c r="F103" s="7" t="s">
        <v>38</v>
      </c>
      <c r="G103" s="65">
        <v>81400</v>
      </c>
      <c r="H103" s="65"/>
      <c r="I103" s="2">
        <f t="shared" si="23"/>
        <v>90.8</v>
      </c>
      <c r="J103" s="2">
        <f t="shared" si="23"/>
        <v>90.8</v>
      </c>
      <c r="K103" s="2">
        <f t="shared" si="24"/>
        <v>0</v>
      </c>
    </row>
    <row r="104" spans="1:11" ht="37.5" customHeight="1" x14ac:dyDescent="0.25">
      <c r="A104" s="25" t="s">
        <v>39</v>
      </c>
      <c r="B104" s="65">
        <v>303</v>
      </c>
      <c r="C104" s="5">
        <v>310</v>
      </c>
      <c r="D104" s="65">
        <v>46</v>
      </c>
      <c r="E104" s="65">
        <v>3</v>
      </c>
      <c r="F104" s="7" t="s">
        <v>38</v>
      </c>
      <c r="G104" s="65">
        <v>81400</v>
      </c>
      <c r="H104" s="65">
        <v>200</v>
      </c>
      <c r="I104" s="2">
        <f t="shared" si="23"/>
        <v>90.8</v>
      </c>
      <c r="J104" s="2">
        <f t="shared" si="23"/>
        <v>90.8</v>
      </c>
      <c r="K104" s="2">
        <f t="shared" si="24"/>
        <v>0</v>
      </c>
    </row>
    <row r="105" spans="1:11" ht="36" customHeight="1" x14ac:dyDescent="0.25">
      <c r="A105" s="25" t="s">
        <v>37</v>
      </c>
      <c r="B105" s="65">
        <v>303</v>
      </c>
      <c r="C105" s="5">
        <v>310</v>
      </c>
      <c r="D105" s="65">
        <v>46</v>
      </c>
      <c r="E105" s="65">
        <v>3</v>
      </c>
      <c r="F105" s="7" t="s">
        <v>38</v>
      </c>
      <c r="G105" s="65">
        <v>81400</v>
      </c>
      <c r="H105" s="65">
        <v>240</v>
      </c>
      <c r="I105" s="2">
        <v>90.8</v>
      </c>
      <c r="J105" s="2">
        <v>90.8</v>
      </c>
      <c r="K105" s="2">
        <v>0</v>
      </c>
    </row>
    <row r="106" spans="1:11" x14ac:dyDescent="0.25">
      <c r="A106" s="8" t="s">
        <v>8</v>
      </c>
      <c r="B106" s="4">
        <v>303</v>
      </c>
      <c r="C106" s="5">
        <v>400</v>
      </c>
      <c r="D106" s="6"/>
      <c r="E106" s="65"/>
      <c r="F106" s="7"/>
      <c r="G106" s="65"/>
      <c r="H106" s="66"/>
      <c r="I106" s="2">
        <f>I119+I141+I107</f>
        <v>11042.7</v>
      </c>
      <c r="J106" s="2">
        <f>J119+J141+J107</f>
        <v>11042.4</v>
      </c>
      <c r="K106" s="2">
        <f>K119+K141+K107</f>
        <v>1770.7</v>
      </c>
    </row>
    <row r="107" spans="1:11" x14ac:dyDescent="0.25">
      <c r="A107" s="8" t="s">
        <v>86</v>
      </c>
      <c r="B107" s="4">
        <v>303</v>
      </c>
      <c r="C107" s="5">
        <v>408</v>
      </c>
      <c r="D107" s="6"/>
      <c r="E107" s="65"/>
      <c r="F107" s="7"/>
      <c r="G107" s="65"/>
      <c r="H107" s="66"/>
      <c r="I107" s="2">
        <f t="shared" ref="I107:K107" si="25">I108</f>
        <v>5112.7000000000007</v>
      </c>
      <c r="J107" s="2">
        <f t="shared" si="25"/>
        <v>5112.4000000000005</v>
      </c>
      <c r="K107" s="2">
        <f t="shared" si="25"/>
        <v>2.2999999999999998</v>
      </c>
    </row>
    <row r="108" spans="1:11" ht="24" x14ac:dyDescent="0.25">
      <c r="A108" s="8" t="s">
        <v>58</v>
      </c>
      <c r="B108" s="4">
        <v>303</v>
      </c>
      <c r="C108" s="5">
        <v>408</v>
      </c>
      <c r="D108" s="6">
        <v>48</v>
      </c>
      <c r="E108" s="66">
        <v>0</v>
      </c>
      <c r="F108" s="10" t="s">
        <v>38</v>
      </c>
      <c r="G108" s="7" t="s">
        <v>42</v>
      </c>
      <c r="H108" s="66"/>
      <c r="I108" s="2">
        <f>I109+I110</f>
        <v>5112.7000000000007</v>
      </c>
      <c r="J108" s="2">
        <f>J109+J110</f>
        <v>5112.4000000000005</v>
      </c>
      <c r="K108" s="2">
        <f t="shared" ref="K108" si="26">K109+K110</f>
        <v>2.2999999999999998</v>
      </c>
    </row>
    <row r="109" spans="1:11" ht="24" x14ac:dyDescent="0.25">
      <c r="A109" s="11" t="s">
        <v>85</v>
      </c>
      <c r="B109" s="4">
        <v>303</v>
      </c>
      <c r="C109" s="5">
        <v>408</v>
      </c>
      <c r="D109" s="6">
        <v>48</v>
      </c>
      <c r="E109" s="66">
        <v>2</v>
      </c>
      <c r="F109" s="10" t="s">
        <v>38</v>
      </c>
      <c r="G109" s="7" t="s">
        <v>42</v>
      </c>
      <c r="H109" s="66"/>
      <c r="I109" s="2">
        <f>I116+I113</f>
        <v>1359</v>
      </c>
      <c r="J109" s="2">
        <f>J116+J113</f>
        <v>1358.7</v>
      </c>
      <c r="K109" s="2">
        <f>K116</f>
        <v>2.2999999999999998</v>
      </c>
    </row>
    <row r="110" spans="1:11" ht="36" x14ac:dyDescent="0.25">
      <c r="A110" s="67" t="s">
        <v>119</v>
      </c>
      <c r="B110" s="4">
        <v>303</v>
      </c>
      <c r="C110" s="5">
        <v>408</v>
      </c>
      <c r="D110" s="6">
        <v>48</v>
      </c>
      <c r="E110" s="66">
        <v>2</v>
      </c>
      <c r="F110" s="10" t="s">
        <v>38</v>
      </c>
      <c r="G110" s="65">
        <v>76800</v>
      </c>
      <c r="H110" s="66"/>
      <c r="I110" s="2">
        <f t="shared" ref="I110:K111" si="27">I111</f>
        <v>3753.7000000000003</v>
      </c>
      <c r="J110" s="2">
        <f t="shared" si="27"/>
        <v>3753.7000000000003</v>
      </c>
      <c r="K110" s="2">
        <f t="shared" si="27"/>
        <v>0</v>
      </c>
    </row>
    <row r="111" spans="1:11" ht="36" x14ac:dyDescent="0.25">
      <c r="A111" s="67" t="s">
        <v>39</v>
      </c>
      <c r="B111" s="4">
        <v>303</v>
      </c>
      <c r="C111" s="5">
        <v>408</v>
      </c>
      <c r="D111" s="6">
        <v>48</v>
      </c>
      <c r="E111" s="66">
        <v>2</v>
      </c>
      <c r="F111" s="10" t="s">
        <v>38</v>
      </c>
      <c r="G111" s="65">
        <v>76800</v>
      </c>
      <c r="H111" s="65">
        <v>200</v>
      </c>
      <c r="I111" s="2">
        <f t="shared" si="27"/>
        <v>3753.7000000000003</v>
      </c>
      <c r="J111" s="2">
        <f t="shared" si="27"/>
        <v>3753.7000000000003</v>
      </c>
      <c r="K111" s="2">
        <f t="shared" si="27"/>
        <v>0</v>
      </c>
    </row>
    <row r="112" spans="1:11" ht="36" x14ac:dyDescent="0.25">
      <c r="A112" s="39" t="s">
        <v>37</v>
      </c>
      <c r="B112" s="4">
        <v>303</v>
      </c>
      <c r="C112" s="5">
        <v>408</v>
      </c>
      <c r="D112" s="6">
        <v>48</v>
      </c>
      <c r="E112" s="66">
        <v>2</v>
      </c>
      <c r="F112" s="10" t="s">
        <v>38</v>
      </c>
      <c r="G112" s="65">
        <v>76800</v>
      </c>
      <c r="H112" s="65">
        <v>240</v>
      </c>
      <c r="I112" s="2">
        <f>3720.9+32.8</f>
        <v>3753.7000000000003</v>
      </c>
      <c r="J112" s="2">
        <f>3720.9+32.8</f>
        <v>3753.7000000000003</v>
      </c>
      <c r="K112" s="2">
        <v>0</v>
      </c>
    </row>
    <row r="113" spans="1:11" ht="24" x14ac:dyDescent="0.25">
      <c r="A113" s="67" t="s">
        <v>115</v>
      </c>
      <c r="B113" s="27">
        <v>303</v>
      </c>
      <c r="C113" s="5">
        <v>408</v>
      </c>
      <c r="D113" s="6">
        <v>48</v>
      </c>
      <c r="E113" s="66">
        <v>2</v>
      </c>
      <c r="F113" s="10" t="s">
        <v>38</v>
      </c>
      <c r="G113" s="65" t="s">
        <v>116</v>
      </c>
      <c r="H113" s="66"/>
      <c r="I113" s="2">
        <f t="shared" ref="I113:K114" si="28">I114</f>
        <v>1356.7</v>
      </c>
      <c r="J113" s="2">
        <f t="shared" si="28"/>
        <v>1356.4</v>
      </c>
      <c r="K113" s="2">
        <f t="shared" si="28"/>
        <v>0</v>
      </c>
    </row>
    <row r="114" spans="1:11" ht="36" x14ac:dyDescent="0.25">
      <c r="A114" s="31" t="s">
        <v>39</v>
      </c>
      <c r="B114" s="4">
        <v>303</v>
      </c>
      <c r="C114" s="5">
        <v>408</v>
      </c>
      <c r="D114" s="6">
        <v>48</v>
      </c>
      <c r="E114" s="66">
        <v>2</v>
      </c>
      <c r="F114" s="10" t="s">
        <v>38</v>
      </c>
      <c r="G114" s="65" t="s">
        <v>116</v>
      </c>
      <c r="H114" s="65">
        <v>200</v>
      </c>
      <c r="I114" s="2">
        <f t="shared" si="28"/>
        <v>1356.7</v>
      </c>
      <c r="J114" s="2">
        <f t="shared" si="28"/>
        <v>1356.4</v>
      </c>
      <c r="K114" s="2">
        <f t="shared" si="28"/>
        <v>0</v>
      </c>
    </row>
    <row r="115" spans="1:11" ht="36" x14ac:dyDescent="0.25">
      <c r="A115" s="67" t="s">
        <v>37</v>
      </c>
      <c r="B115" s="4">
        <v>303</v>
      </c>
      <c r="C115" s="5">
        <v>408</v>
      </c>
      <c r="D115" s="6">
        <v>48</v>
      </c>
      <c r="E115" s="66">
        <v>2</v>
      </c>
      <c r="F115" s="10" t="s">
        <v>38</v>
      </c>
      <c r="G115" s="65" t="s">
        <v>116</v>
      </c>
      <c r="H115" s="65">
        <v>240</v>
      </c>
      <c r="I115" s="2">
        <v>1356.7</v>
      </c>
      <c r="J115" s="2">
        <v>1356.4</v>
      </c>
      <c r="K115" s="2">
        <v>0</v>
      </c>
    </row>
    <row r="116" spans="1:11" ht="39" customHeight="1" x14ac:dyDescent="0.25">
      <c r="A116" s="11" t="s">
        <v>109</v>
      </c>
      <c r="B116" s="27">
        <v>303</v>
      </c>
      <c r="C116" s="5">
        <v>408</v>
      </c>
      <c r="D116" s="6">
        <v>48</v>
      </c>
      <c r="E116" s="66">
        <v>2</v>
      </c>
      <c r="F116" s="10" t="s">
        <v>38</v>
      </c>
      <c r="G116" s="65">
        <v>40550</v>
      </c>
      <c r="H116" s="66"/>
      <c r="I116" s="2">
        <f t="shared" ref="I116:K117" si="29">I117</f>
        <v>2.2999999999999998</v>
      </c>
      <c r="J116" s="2">
        <f t="shared" si="29"/>
        <v>2.2999999999999998</v>
      </c>
      <c r="K116" s="2">
        <f t="shared" si="29"/>
        <v>2.2999999999999998</v>
      </c>
    </row>
    <row r="117" spans="1:11" ht="23.25" customHeight="1" x14ac:dyDescent="0.25">
      <c r="A117" s="8" t="s">
        <v>18</v>
      </c>
      <c r="B117" s="4">
        <v>303</v>
      </c>
      <c r="C117" s="5">
        <v>408</v>
      </c>
      <c r="D117" s="6">
        <v>48</v>
      </c>
      <c r="E117" s="66">
        <v>2</v>
      </c>
      <c r="F117" s="10" t="s">
        <v>38</v>
      </c>
      <c r="G117" s="65">
        <v>40550</v>
      </c>
      <c r="H117" s="65">
        <v>800</v>
      </c>
      <c r="I117" s="2">
        <f t="shared" si="29"/>
        <v>2.2999999999999998</v>
      </c>
      <c r="J117" s="2">
        <f t="shared" si="29"/>
        <v>2.2999999999999998</v>
      </c>
      <c r="K117" s="2">
        <f t="shared" si="29"/>
        <v>2.2999999999999998</v>
      </c>
    </row>
    <row r="118" spans="1:11" ht="19.5" customHeight="1" x14ac:dyDescent="0.25">
      <c r="A118" s="12" t="s">
        <v>19</v>
      </c>
      <c r="B118" s="4">
        <v>303</v>
      </c>
      <c r="C118" s="5">
        <v>408</v>
      </c>
      <c r="D118" s="6">
        <v>48</v>
      </c>
      <c r="E118" s="66">
        <v>2</v>
      </c>
      <c r="F118" s="10" t="s">
        <v>38</v>
      </c>
      <c r="G118" s="65">
        <v>40550</v>
      </c>
      <c r="H118" s="65">
        <v>850</v>
      </c>
      <c r="I118" s="2">
        <v>2.2999999999999998</v>
      </c>
      <c r="J118" s="2">
        <v>2.2999999999999998</v>
      </c>
      <c r="K118" s="2">
        <v>2.2999999999999998</v>
      </c>
    </row>
    <row r="119" spans="1:11" ht="19.899999999999999" customHeight="1" x14ac:dyDescent="0.25">
      <c r="A119" s="8" t="s">
        <v>10</v>
      </c>
      <c r="B119" s="4">
        <v>303</v>
      </c>
      <c r="C119" s="5">
        <v>409</v>
      </c>
      <c r="D119" s="6"/>
      <c r="E119" s="65"/>
      <c r="F119" s="7"/>
      <c r="G119" s="58"/>
      <c r="H119" s="66"/>
      <c r="I119" s="2">
        <f>I120</f>
        <v>5766.9999999999991</v>
      </c>
      <c r="J119" s="2">
        <f>J120</f>
        <v>5766.9999999999991</v>
      </c>
      <c r="K119" s="2">
        <f>K120</f>
        <v>1718.4</v>
      </c>
    </row>
    <row r="120" spans="1:11" ht="25.9" customHeight="1" x14ac:dyDescent="0.25">
      <c r="A120" s="67" t="s">
        <v>59</v>
      </c>
      <c r="B120" s="4">
        <v>303</v>
      </c>
      <c r="C120" s="5">
        <v>409</v>
      </c>
      <c r="D120" s="6">
        <v>47</v>
      </c>
      <c r="E120" s="66">
        <v>0</v>
      </c>
      <c r="F120" s="10" t="s">
        <v>38</v>
      </c>
      <c r="G120" s="7" t="s">
        <v>42</v>
      </c>
      <c r="H120" s="65"/>
      <c r="I120" s="2">
        <f>I121+I128+I135</f>
        <v>5766.9999999999991</v>
      </c>
      <c r="J120" s="2">
        <f>J121+J128+J135</f>
        <v>5766.9999999999991</v>
      </c>
      <c r="K120" s="2">
        <f t="shared" ref="K120" si="30">K121+K128+K135</f>
        <v>1718.4</v>
      </c>
    </row>
    <row r="121" spans="1:11" ht="60" x14ac:dyDescent="0.25">
      <c r="A121" s="11" t="s">
        <v>60</v>
      </c>
      <c r="B121" s="4">
        <v>303</v>
      </c>
      <c r="C121" s="5">
        <v>409</v>
      </c>
      <c r="D121" s="6">
        <v>47</v>
      </c>
      <c r="E121" s="66">
        <v>2</v>
      </c>
      <c r="F121" s="10" t="s">
        <v>38</v>
      </c>
      <c r="G121" s="7" t="s">
        <v>42</v>
      </c>
      <c r="H121" s="66"/>
      <c r="I121" s="2">
        <f>I122+I125</f>
        <v>4411.8999999999996</v>
      </c>
      <c r="J121" s="2">
        <f>J122+J125</f>
        <v>4411.8999999999996</v>
      </c>
      <c r="K121" s="2">
        <f t="shared" ref="K121" si="31">K122+K125</f>
        <v>650</v>
      </c>
    </row>
    <row r="122" spans="1:11" ht="108" x14ac:dyDescent="0.25">
      <c r="A122" s="67" t="s">
        <v>90</v>
      </c>
      <c r="B122" s="4">
        <v>303</v>
      </c>
      <c r="C122" s="5">
        <v>409</v>
      </c>
      <c r="D122" s="6">
        <v>47</v>
      </c>
      <c r="E122" s="66">
        <v>2</v>
      </c>
      <c r="F122" s="10" t="s">
        <v>38</v>
      </c>
      <c r="G122" s="65">
        <v>88210</v>
      </c>
      <c r="H122" s="66"/>
      <c r="I122" s="2">
        <f t="shared" ref="I122:K123" si="32">I123</f>
        <v>500</v>
      </c>
      <c r="J122" s="2">
        <f t="shared" si="32"/>
        <v>500</v>
      </c>
      <c r="K122" s="2">
        <f t="shared" si="32"/>
        <v>650</v>
      </c>
    </row>
    <row r="123" spans="1:11" ht="36" x14ac:dyDescent="0.25">
      <c r="A123" s="8" t="s">
        <v>39</v>
      </c>
      <c r="B123" s="4">
        <v>303</v>
      </c>
      <c r="C123" s="5">
        <v>409</v>
      </c>
      <c r="D123" s="6">
        <v>47</v>
      </c>
      <c r="E123" s="66">
        <v>2</v>
      </c>
      <c r="F123" s="10" t="s">
        <v>38</v>
      </c>
      <c r="G123" s="65">
        <v>88210</v>
      </c>
      <c r="H123" s="66">
        <v>200</v>
      </c>
      <c r="I123" s="2">
        <f t="shared" si="32"/>
        <v>500</v>
      </c>
      <c r="J123" s="2">
        <f t="shared" si="32"/>
        <v>500</v>
      </c>
      <c r="K123" s="2">
        <f t="shared" si="32"/>
        <v>650</v>
      </c>
    </row>
    <row r="124" spans="1:11" ht="36" x14ac:dyDescent="0.25">
      <c r="A124" s="8" t="s">
        <v>37</v>
      </c>
      <c r="B124" s="4">
        <v>303</v>
      </c>
      <c r="C124" s="5">
        <v>409</v>
      </c>
      <c r="D124" s="6">
        <v>47</v>
      </c>
      <c r="E124" s="66">
        <v>2</v>
      </c>
      <c r="F124" s="10" t="s">
        <v>38</v>
      </c>
      <c r="G124" s="65">
        <v>88210</v>
      </c>
      <c r="H124" s="66">
        <v>240</v>
      </c>
      <c r="I124" s="2">
        <f>600-100</f>
        <v>500</v>
      </c>
      <c r="J124" s="2">
        <f>600-100</f>
        <v>500</v>
      </c>
      <c r="K124" s="2">
        <v>650</v>
      </c>
    </row>
    <row r="125" spans="1:11" ht="24" x14ac:dyDescent="0.25">
      <c r="A125" s="11" t="s">
        <v>122</v>
      </c>
      <c r="B125" s="4">
        <v>303</v>
      </c>
      <c r="C125" s="5">
        <v>409</v>
      </c>
      <c r="D125" s="6">
        <v>47</v>
      </c>
      <c r="E125" s="66">
        <v>2</v>
      </c>
      <c r="F125" s="10" t="s">
        <v>38</v>
      </c>
      <c r="G125" s="65">
        <v>88260</v>
      </c>
      <c r="H125" s="66"/>
      <c r="I125" s="2">
        <f>I126</f>
        <v>3911.9</v>
      </c>
      <c r="J125" s="2">
        <f>J126</f>
        <v>3911.9</v>
      </c>
      <c r="K125" s="2">
        <f t="shared" ref="K125" si="33">K126</f>
        <v>0</v>
      </c>
    </row>
    <row r="126" spans="1:11" ht="36" x14ac:dyDescent="0.25">
      <c r="A126" s="8" t="s">
        <v>39</v>
      </c>
      <c r="B126" s="4">
        <v>303</v>
      </c>
      <c r="C126" s="5">
        <v>409</v>
      </c>
      <c r="D126" s="6">
        <v>47</v>
      </c>
      <c r="E126" s="66">
        <v>2</v>
      </c>
      <c r="F126" s="10" t="s">
        <v>38</v>
      </c>
      <c r="G126" s="65">
        <v>88260</v>
      </c>
      <c r="H126" s="66">
        <v>200</v>
      </c>
      <c r="I126" s="2">
        <f t="shared" ref="I126:K126" si="34">I127</f>
        <v>3911.9</v>
      </c>
      <c r="J126" s="2">
        <f t="shared" si="34"/>
        <v>3911.9</v>
      </c>
      <c r="K126" s="2">
        <f t="shared" si="34"/>
        <v>0</v>
      </c>
    </row>
    <row r="127" spans="1:11" ht="36" x14ac:dyDescent="0.25">
      <c r="A127" s="26" t="s">
        <v>37</v>
      </c>
      <c r="B127" s="4">
        <v>303</v>
      </c>
      <c r="C127" s="5">
        <v>409</v>
      </c>
      <c r="D127" s="6">
        <v>47</v>
      </c>
      <c r="E127" s="66">
        <v>2</v>
      </c>
      <c r="F127" s="10" t="s">
        <v>38</v>
      </c>
      <c r="G127" s="65">
        <v>88260</v>
      </c>
      <c r="H127" s="66">
        <v>240</v>
      </c>
      <c r="I127" s="2">
        <f>3313.9+598</f>
        <v>3911.9</v>
      </c>
      <c r="J127" s="2">
        <f>3313.9+598</f>
        <v>3911.9</v>
      </c>
      <c r="K127" s="2">
        <v>0</v>
      </c>
    </row>
    <row r="128" spans="1:11" x14ac:dyDescent="0.25">
      <c r="A128" s="21" t="s">
        <v>61</v>
      </c>
      <c r="B128" s="4">
        <v>303</v>
      </c>
      <c r="C128" s="5">
        <v>409</v>
      </c>
      <c r="D128" s="6">
        <v>47</v>
      </c>
      <c r="E128" s="66">
        <v>3</v>
      </c>
      <c r="F128" s="10" t="s">
        <v>38</v>
      </c>
      <c r="G128" s="7" t="s">
        <v>42</v>
      </c>
      <c r="H128" s="66"/>
      <c r="I128" s="2">
        <f>I129+I132</f>
        <v>1128.2</v>
      </c>
      <c r="J128" s="2">
        <f>J129+J132</f>
        <v>1128.2</v>
      </c>
      <c r="K128" s="2">
        <f t="shared" ref="K128" si="35">K129+K132</f>
        <v>1068.4000000000001</v>
      </c>
    </row>
    <row r="129" spans="1:11" ht="108" x14ac:dyDescent="0.25">
      <c r="A129" s="67" t="s">
        <v>90</v>
      </c>
      <c r="B129" s="4">
        <v>303</v>
      </c>
      <c r="C129" s="5">
        <v>409</v>
      </c>
      <c r="D129" s="6">
        <v>47</v>
      </c>
      <c r="E129" s="66">
        <v>3</v>
      </c>
      <c r="F129" s="10" t="s">
        <v>38</v>
      </c>
      <c r="G129" s="65">
        <v>88210</v>
      </c>
      <c r="H129" s="66"/>
      <c r="I129" s="2">
        <f t="shared" ref="I129:K130" si="36">I130</f>
        <v>888.2</v>
      </c>
      <c r="J129" s="2">
        <f t="shared" si="36"/>
        <v>888.2</v>
      </c>
      <c r="K129" s="2">
        <f t="shared" si="36"/>
        <v>828.4</v>
      </c>
    </row>
    <row r="130" spans="1:11" ht="36" x14ac:dyDescent="0.25">
      <c r="A130" s="8" t="s">
        <v>39</v>
      </c>
      <c r="B130" s="4">
        <v>303</v>
      </c>
      <c r="C130" s="5">
        <v>409</v>
      </c>
      <c r="D130" s="6">
        <v>47</v>
      </c>
      <c r="E130" s="66">
        <v>3</v>
      </c>
      <c r="F130" s="10" t="s">
        <v>38</v>
      </c>
      <c r="G130" s="65">
        <v>88210</v>
      </c>
      <c r="H130" s="66">
        <v>200</v>
      </c>
      <c r="I130" s="2">
        <f t="shared" si="36"/>
        <v>888.2</v>
      </c>
      <c r="J130" s="2">
        <f t="shared" si="36"/>
        <v>888.2</v>
      </c>
      <c r="K130" s="2">
        <f t="shared" si="36"/>
        <v>828.4</v>
      </c>
    </row>
    <row r="131" spans="1:11" ht="36" x14ac:dyDescent="0.25">
      <c r="A131" s="26" t="s">
        <v>37</v>
      </c>
      <c r="B131" s="4">
        <v>303</v>
      </c>
      <c r="C131" s="5">
        <v>409</v>
      </c>
      <c r="D131" s="6">
        <v>47</v>
      </c>
      <c r="E131" s="66">
        <v>3</v>
      </c>
      <c r="F131" s="10" t="s">
        <v>38</v>
      </c>
      <c r="G131" s="65">
        <v>88210</v>
      </c>
      <c r="H131" s="66">
        <v>240</v>
      </c>
      <c r="I131" s="2">
        <f>774.5+100+13.7</f>
        <v>888.2</v>
      </c>
      <c r="J131" s="2">
        <f>774.5+100+13.7</f>
        <v>888.2</v>
      </c>
      <c r="K131" s="2">
        <v>828.4</v>
      </c>
    </row>
    <row r="132" spans="1:11" ht="120" x14ac:dyDescent="0.25">
      <c r="A132" s="11" t="s">
        <v>114</v>
      </c>
      <c r="B132" s="4">
        <v>303</v>
      </c>
      <c r="C132" s="5">
        <v>409</v>
      </c>
      <c r="D132" s="6">
        <v>47</v>
      </c>
      <c r="E132" s="66">
        <v>3</v>
      </c>
      <c r="F132" s="10" t="s">
        <v>38</v>
      </c>
      <c r="G132" s="65">
        <v>88220</v>
      </c>
      <c r="H132" s="66"/>
      <c r="I132" s="2">
        <f>I133</f>
        <v>240</v>
      </c>
      <c r="J132" s="2">
        <f>J133</f>
        <v>240</v>
      </c>
      <c r="K132" s="2">
        <f t="shared" ref="K132" si="37">K133</f>
        <v>240</v>
      </c>
    </row>
    <row r="133" spans="1:11" ht="36" x14ac:dyDescent="0.25">
      <c r="A133" s="8" t="s">
        <v>39</v>
      </c>
      <c r="B133" s="4">
        <v>303</v>
      </c>
      <c r="C133" s="5">
        <v>409</v>
      </c>
      <c r="D133" s="6">
        <v>47</v>
      </c>
      <c r="E133" s="66">
        <v>3</v>
      </c>
      <c r="F133" s="10" t="s">
        <v>38</v>
      </c>
      <c r="G133" s="65">
        <v>88220</v>
      </c>
      <c r="H133" s="66">
        <v>200</v>
      </c>
      <c r="I133" s="2">
        <f t="shared" ref="I133:K133" si="38">I134</f>
        <v>240</v>
      </c>
      <c r="J133" s="2">
        <f t="shared" si="38"/>
        <v>240</v>
      </c>
      <c r="K133" s="2">
        <f t="shared" si="38"/>
        <v>240</v>
      </c>
    </row>
    <row r="134" spans="1:11" ht="36" x14ac:dyDescent="0.25">
      <c r="A134" s="26" t="s">
        <v>37</v>
      </c>
      <c r="B134" s="4">
        <v>303</v>
      </c>
      <c r="C134" s="5">
        <v>409</v>
      </c>
      <c r="D134" s="6">
        <v>47</v>
      </c>
      <c r="E134" s="66">
        <v>3</v>
      </c>
      <c r="F134" s="10" t="s">
        <v>38</v>
      </c>
      <c r="G134" s="65">
        <v>88220</v>
      </c>
      <c r="H134" s="66">
        <v>240</v>
      </c>
      <c r="I134" s="2">
        <v>240</v>
      </c>
      <c r="J134" s="2">
        <v>240</v>
      </c>
      <c r="K134" s="2">
        <v>240</v>
      </c>
    </row>
    <row r="135" spans="1:11" ht="25.5" x14ac:dyDescent="0.25">
      <c r="A135" s="49" t="s">
        <v>120</v>
      </c>
      <c r="B135" s="4">
        <v>303</v>
      </c>
      <c r="C135" s="5">
        <v>409</v>
      </c>
      <c r="D135" s="6">
        <v>47</v>
      </c>
      <c r="E135" s="66">
        <v>5</v>
      </c>
      <c r="F135" s="10" t="s">
        <v>38</v>
      </c>
      <c r="G135" s="7" t="s">
        <v>42</v>
      </c>
      <c r="H135" s="66"/>
      <c r="I135" s="2">
        <f>I136</f>
        <v>226.9</v>
      </c>
      <c r="J135" s="2">
        <f>J136</f>
        <v>226.9</v>
      </c>
      <c r="K135" s="2">
        <f t="shared" ref="K135:K139" si="39">K136</f>
        <v>0</v>
      </c>
    </row>
    <row r="136" spans="1:11" ht="38.25" x14ac:dyDescent="0.25">
      <c r="A136" s="49" t="s">
        <v>121</v>
      </c>
      <c r="B136" s="4">
        <v>303</v>
      </c>
      <c r="C136" s="5">
        <v>409</v>
      </c>
      <c r="D136" s="6">
        <v>47</v>
      </c>
      <c r="E136" s="66">
        <v>5</v>
      </c>
      <c r="F136" s="10" t="s">
        <v>38</v>
      </c>
      <c r="G136" s="65">
        <v>40530</v>
      </c>
      <c r="H136" s="66"/>
      <c r="I136" s="2">
        <f>I139+I137</f>
        <v>226.9</v>
      </c>
      <c r="J136" s="2">
        <f>J139+J137</f>
        <v>226.9</v>
      </c>
      <c r="K136" s="2">
        <f>K139</f>
        <v>0</v>
      </c>
    </row>
    <row r="137" spans="1:11" ht="36" x14ac:dyDescent="0.25">
      <c r="A137" s="8" t="s">
        <v>39</v>
      </c>
      <c r="B137" s="4">
        <v>303</v>
      </c>
      <c r="C137" s="5">
        <v>409</v>
      </c>
      <c r="D137" s="6">
        <v>47</v>
      </c>
      <c r="E137" s="66">
        <v>5</v>
      </c>
      <c r="F137" s="10" t="s">
        <v>38</v>
      </c>
      <c r="G137" s="65">
        <v>40530</v>
      </c>
      <c r="H137" s="66">
        <v>200</v>
      </c>
      <c r="I137" s="2">
        <f>I138</f>
        <v>51.9</v>
      </c>
      <c r="J137" s="2">
        <f>J138</f>
        <v>51.9</v>
      </c>
      <c r="K137" s="2">
        <f t="shared" ref="K137" si="40">K138</f>
        <v>0</v>
      </c>
    </row>
    <row r="138" spans="1:11" ht="36" x14ac:dyDescent="0.25">
      <c r="A138" s="26" t="s">
        <v>37</v>
      </c>
      <c r="B138" s="4">
        <v>303</v>
      </c>
      <c r="C138" s="5">
        <v>409</v>
      </c>
      <c r="D138" s="6">
        <v>47</v>
      </c>
      <c r="E138" s="66">
        <v>5</v>
      </c>
      <c r="F138" s="10" t="s">
        <v>38</v>
      </c>
      <c r="G138" s="65">
        <v>40530</v>
      </c>
      <c r="H138" s="66">
        <v>240</v>
      </c>
      <c r="I138" s="2">
        <f>40.3+11.6</f>
        <v>51.9</v>
      </c>
      <c r="J138" s="2">
        <f>40.3+11.6</f>
        <v>51.9</v>
      </c>
      <c r="K138" s="2">
        <v>0</v>
      </c>
    </row>
    <row r="139" spans="1:11" x14ac:dyDescent="0.25">
      <c r="A139" s="12" t="s">
        <v>18</v>
      </c>
      <c r="B139" s="4">
        <v>303</v>
      </c>
      <c r="C139" s="5">
        <v>409</v>
      </c>
      <c r="D139" s="6">
        <v>47</v>
      </c>
      <c r="E139" s="66">
        <v>5</v>
      </c>
      <c r="F139" s="10" t="s">
        <v>38</v>
      </c>
      <c r="G139" s="65">
        <v>40530</v>
      </c>
      <c r="H139" s="65">
        <v>800</v>
      </c>
      <c r="I139" s="2">
        <f>I140</f>
        <v>175</v>
      </c>
      <c r="J139" s="2">
        <f>J140</f>
        <v>175</v>
      </c>
      <c r="K139" s="2">
        <f t="shared" si="39"/>
        <v>0</v>
      </c>
    </row>
    <row r="140" spans="1:11" x14ac:dyDescent="0.25">
      <c r="A140" s="12" t="s">
        <v>19</v>
      </c>
      <c r="B140" s="4">
        <v>303</v>
      </c>
      <c r="C140" s="5">
        <v>409</v>
      </c>
      <c r="D140" s="6">
        <v>47</v>
      </c>
      <c r="E140" s="66">
        <v>5</v>
      </c>
      <c r="F140" s="10" t="s">
        <v>38</v>
      </c>
      <c r="G140" s="65">
        <v>40530</v>
      </c>
      <c r="H140" s="65">
        <v>850</v>
      </c>
      <c r="I140" s="2">
        <f>60+65+50</f>
        <v>175</v>
      </c>
      <c r="J140" s="2">
        <f>60+65+50</f>
        <v>175</v>
      </c>
      <c r="K140" s="2">
        <v>0</v>
      </c>
    </row>
    <row r="141" spans="1:11" ht="24" x14ac:dyDescent="0.25">
      <c r="A141" s="8" t="s">
        <v>11</v>
      </c>
      <c r="B141" s="4">
        <v>303</v>
      </c>
      <c r="C141" s="5">
        <v>412</v>
      </c>
      <c r="D141" s="6"/>
      <c r="E141" s="66"/>
      <c r="F141" s="10"/>
      <c r="G141" s="66"/>
      <c r="H141" s="66"/>
      <c r="I141" s="2">
        <f t="shared" ref="I141:K145" si="41">I142</f>
        <v>163</v>
      </c>
      <c r="J141" s="2">
        <f t="shared" si="41"/>
        <v>163</v>
      </c>
      <c r="K141" s="2">
        <f t="shared" si="41"/>
        <v>50</v>
      </c>
    </row>
    <row r="142" spans="1:11" ht="24" x14ac:dyDescent="0.25">
      <c r="A142" s="8" t="s">
        <v>58</v>
      </c>
      <c r="B142" s="4">
        <v>303</v>
      </c>
      <c r="C142" s="5">
        <v>412</v>
      </c>
      <c r="D142" s="6">
        <v>48</v>
      </c>
      <c r="E142" s="66">
        <v>0</v>
      </c>
      <c r="F142" s="10" t="s">
        <v>38</v>
      </c>
      <c r="G142" s="7" t="s">
        <v>42</v>
      </c>
      <c r="H142" s="66"/>
      <c r="I142" s="2">
        <f t="shared" si="41"/>
        <v>163</v>
      </c>
      <c r="J142" s="2">
        <f t="shared" si="41"/>
        <v>163</v>
      </c>
      <c r="K142" s="2">
        <f t="shared" si="41"/>
        <v>50</v>
      </c>
    </row>
    <row r="143" spans="1:11" ht="24" x14ac:dyDescent="0.25">
      <c r="A143" s="8" t="s">
        <v>57</v>
      </c>
      <c r="B143" s="4">
        <v>303</v>
      </c>
      <c r="C143" s="5">
        <v>412</v>
      </c>
      <c r="D143" s="6">
        <v>48</v>
      </c>
      <c r="E143" s="66">
        <v>1</v>
      </c>
      <c r="F143" s="10" t="s">
        <v>38</v>
      </c>
      <c r="G143" s="7" t="s">
        <v>42</v>
      </c>
      <c r="H143" s="66"/>
      <c r="I143" s="2">
        <f t="shared" si="41"/>
        <v>163</v>
      </c>
      <c r="J143" s="2">
        <f t="shared" si="41"/>
        <v>163</v>
      </c>
      <c r="K143" s="2">
        <f t="shared" si="41"/>
        <v>50</v>
      </c>
    </row>
    <row r="144" spans="1:11" ht="36" x14ac:dyDescent="0.25">
      <c r="A144" s="23" t="s">
        <v>88</v>
      </c>
      <c r="B144" s="4">
        <v>303</v>
      </c>
      <c r="C144" s="5">
        <v>412</v>
      </c>
      <c r="D144" s="6">
        <v>48</v>
      </c>
      <c r="E144" s="66">
        <v>1</v>
      </c>
      <c r="F144" s="10" t="s">
        <v>38</v>
      </c>
      <c r="G144" s="65">
        <v>40540</v>
      </c>
      <c r="H144" s="65"/>
      <c r="I144" s="2">
        <f t="shared" si="41"/>
        <v>163</v>
      </c>
      <c r="J144" s="2">
        <f t="shared" si="41"/>
        <v>163</v>
      </c>
      <c r="K144" s="2">
        <f t="shared" si="41"/>
        <v>50</v>
      </c>
    </row>
    <row r="145" spans="1:11" ht="36" x14ac:dyDescent="0.25">
      <c r="A145" s="8" t="s">
        <v>39</v>
      </c>
      <c r="B145" s="4">
        <v>303</v>
      </c>
      <c r="C145" s="5">
        <v>412</v>
      </c>
      <c r="D145" s="6">
        <v>48</v>
      </c>
      <c r="E145" s="66">
        <v>1</v>
      </c>
      <c r="F145" s="10" t="s">
        <v>38</v>
      </c>
      <c r="G145" s="65">
        <v>40540</v>
      </c>
      <c r="H145" s="65">
        <v>200</v>
      </c>
      <c r="I145" s="2">
        <f t="shared" si="41"/>
        <v>163</v>
      </c>
      <c r="J145" s="2">
        <f t="shared" si="41"/>
        <v>163</v>
      </c>
      <c r="K145" s="2">
        <f t="shared" si="41"/>
        <v>50</v>
      </c>
    </row>
    <row r="146" spans="1:11" ht="36" x14ac:dyDescent="0.25">
      <c r="A146" s="8" t="s">
        <v>37</v>
      </c>
      <c r="B146" s="4">
        <v>303</v>
      </c>
      <c r="C146" s="5">
        <v>412</v>
      </c>
      <c r="D146" s="6">
        <v>48</v>
      </c>
      <c r="E146" s="66">
        <v>1</v>
      </c>
      <c r="F146" s="10" t="s">
        <v>38</v>
      </c>
      <c r="G146" s="65">
        <v>40540</v>
      </c>
      <c r="H146" s="65">
        <v>240</v>
      </c>
      <c r="I146" s="2">
        <f>50+113</f>
        <v>163</v>
      </c>
      <c r="J146" s="2">
        <f>50+113</f>
        <v>163</v>
      </c>
      <c r="K146" s="2">
        <v>50</v>
      </c>
    </row>
    <row r="147" spans="1:11" x14ac:dyDescent="0.25">
      <c r="A147" s="8" t="s">
        <v>12</v>
      </c>
      <c r="B147" s="4">
        <v>303</v>
      </c>
      <c r="C147" s="5">
        <v>500</v>
      </c>
      <c r="D147" s="6"/>
      <c r="E147" s="66"/>
      <c r="F147" s="10"/>
      <c r="G147" s="66"/>
      <c r="H147" s="66"/>
      <c r="I147" s="2">
        <f>I148+I181+I198</f>
        <v>12862.400000000001</v>
      </c>
      <c r="J147" s="2">
        <f>J148+J181+J198</f>
        <v>12845.6</v>
      </c>
      <c r="K147" s="2">
        <f>K148+K181+K198</f>
        <v>6512.8</v>
      </c>
    </row>
    <row r="148" spans="1:11" ht="27" customHeight="1" x14ac:dyDescent="0.25">
      <c r="A148" s="8" t="s">
        <v>68</v>
      </c>
      <c r="B148" s="4">
        <v>303</v>
      </c>
      <c r="C148" s="5">
        <v>501</v>
      </c>
      <c r="D148" s="6"/>
      <c r="E148" s="66"/>
      <c r="F148" s="10"/>
      <c r="G148" s="65"/>
      <c r="H148" s="65"/>
      <c r="I148" s="2">
        <f>I159+I149</f>
        <v>6728.5999999999995</v>
      </c>
      <c r="J148" s="2">
        <f>J159+J149</f>
        <v>6719.8</v>
      </c>
      <c r="K148" s="2">
        <f t="shared" ref="K148" si="42">K159+K149</f>
        <v>2780</v>
      </c>
    </row>
    <row r="149" spans="1:11" ht="51.75" customHeight="1" x14ac:dyDescent="0.25">
      <c r="A149" s="50" t="s">
        <v>127</v>
      </c>
      <c r="B149" s="27">
        <v>303</v>
      </c>
      <c r="C149" s="5">
        <v>501</v>
      </c>
      <c r="D149" s="6">
        <v>9</v>
      </c>
      <c r="E149" s="66">
        <v>0</v>
      </c>
      <c r="F149" s="10" t="s">
        <v>38</v>
      </c>
      <c r="G149" s="7" t="s">
        <v>42</v>
      </c>
      <c r="H149" s="65"/>
      <c r="I149" s="2">
        <f>I150+I153+I156</f>
        <v>659.7</v>
      </c>
      <c r="J149" s="2">
        <f>J150+J153+J156</f>
        <v>659.7</v>
      </c>
      <c r="K149" s="2">
        <f t="shared" ref="K149" si="43">K150+K153+K156</f>
        <v>0</v>
      </c>
    </row>
    <row r="150" spans="1:11" ht="27" customHeight="1" x14ac:dyDescent="0.25">
      <c r="A150" s="51" t="s">
        <v>128</v>
      </c>
      <c r="B150" s="27">
        <v>303</v>
      </c>
      <c r="C150" s="5">
        <v>501</v>
      </c>
      <c r="D150" s="6">
        <v>9</v>
      </c>
      <c r="E150" s="66">
        <v>0</v>
      </c>
      <c r="F150" s="66" t="s">
        <v>129</v>
      </c>
      <c r="G150" s="65">
        <v>67483</v>
      </c>
      <c r="H150" s="65"/>
      <c r="I150" s="2">
        <f>I151</f>
        <v>646.5</v>
      </c>
      <c r="J150" s="2">
        <f>J151</f>
        <v>646.5</v>
      </c>
      <c r="K150" s="2">
        <f t="shared" ref="K150:K151" si="44">K151</f>
        <v>0</v>
      </c>
    </row>
    <row r="151" spans="1:11" ht="21" customHeight="1" x14ac:dyDescent="0.25">
      <c r="A151" s="30" t="s">
        <v>18</v>
      </c>
      <c r="B151" s="4">
        <v>303</v>
      </c>
      <c r="C151" s="5">
        <v>501</v>
      </c>
      <c r="D151" s="6">
        <v>9</v>
      </c>
      <c r="E151" s="66">
        <v>0</v>
      </c>
      <c r="F151" s="66" t="s">
        <v>129</v>
      </c>
      <c r="G151" s="65">
        <v>67483</v>
      </c>
      <c r="H151" s="65">
        <v>800</v>
      </c>
      <c r="I151" s="2">
        <f>I152</f>
        <v>646.5</v>
      </c>
      <c r="J151" s="2">
        <f>J152</f>
        <v>646.5</v>
      </c>
      <c r="K151" s="2">
        <f t="shared" si="44"/>
        <v>0</v>
      </c>
    </row>
    <row r="152" spans="1:11" ht="18.75" customHeight="1" x14ac:dyDescent="0.25">
      <c r="A152" s="12" t="s">
        <v>19</v>
      </c>
      <c r="B152" s="4">
        <v>303</v>
      </c>
      <c r="C152" s="5">
        <v>501</v>
      </c>
      <c r="D152" s="6">
        <v>9</v>
      </c>
      <c r="E152" s="66">
        <v>0</v>
      </c>
      <c r="F152" s="66" t="s">
        <v>129</v>
      </c>
      <c r="G152" s="65">
        <v>67483</v>
      </c>
      <c r="H152" s="65">
        <v>850</v>
      </c>
      <c r="I152" s="2">
        <v>646.5</v>
      </c>
      <c r="J152" s="2">
        <v>646.5</v>
      </c>
      <c r="K152" s="2">
        <v>0</v>
      </c>
    </row>
    <row r="153" spans="1:11" ht="27" customHeight="1" x14ac:dyDescent="0.25">
      <c r="A153" s="52" t="s">
        <v>130</v>
      </c>
      <c r="B153" s="4">
        <v>303</v>
      </c>
      <c r="C153" s="5">
        <v>501</v>
      </c>
      <c r="D153" s="6">
        <v>9</v>
      </c>
      <c r="E153" s="66">
        <v>0</v>
      </c>
      <c r="F153" s="66" t="s">
        <v>129</v>
      </c>
      <c r="G153" s="65">
        <v>67484</v>
      </c>
      <c r="H153" s="65"/>
      <c r="I153" s="2">
        <f>I154</f>
        <v>12.5</v>
      </c>
      <c r="J153" s="2">
        <f>J154</f>
        <v>12.5</v>
      </c>
      <c r="K153" s="2">
        <f t="shared" ref="K153:K154" si="45">K154</f>
        <v>0</v>
      </c>
    </row>
    <row r="154" spans="1:11" ht="19.5" customHeight="1" x14ac:dyDescent="0.25">
      <c r="A154" s="12" t="s">
        <v>18</v>
      </c>
      <c r="B154" s="4">
        <v>303</v>
      </c>
      <c r="C154" s="5">
        <v>501</v>
      </c>
      <c r="D154" s="6">
        <v>9</v>
      </c>
      <c r="E154" s="66">
        <v>0</v>
      </c>
      <c r="F154" s="66" t="s">
        <v>129</v>
      </c>
      <c r="G154" s="65">
        <v>67484</v>
      </c>
      <c r="H154" s="65">
        <v>800</v>
      </c>
      <c r="I154" s="2">
        <f>I155</f>
        <v>12.5</v>
      </c>
      <c r="J154" s="2">
        <f>J155</f>
        <v>12.5</v>
      </c>
      <c r="K154" s="2">
        <f t="shared" si="45"/>
        <v>0</v>
      </c>
    </row>
    <row r="155" spans="1:11" ht="20.25" customHeight="1" x14ac:dyDescent="0.25">
      <c r="A155" s="12" t="s">
        <v>19</v>
      </c>
      <c r="B155" s="4">
        <v>303</v>
      </c>
      <c r="C155" s="5">
        <v>501</v>
      </c>
      <c r="D155" s="6">
        <v>9</v>
      </c>
      <c r="E155" s="66">
        <v>0</v>
      </c>
      <c r="F155" s="66" t="s">
        <v>129</v>
      </c>
      <c r="G155" s="65">
        <v>67484</v>
      </c>
      <c r="H155" s="65">
        <v>850</v>
      </c>
      <c r="I155" s="2">
        <v>12.5</v>
      </c>
      <c r="J155" s="2">
        <v>12.5</v>
      </c>
      <c r="K155" s="2">
        <v>0</v>
      </c>
    </row>
    <row r="156" spans="1:11" ht="27" customHeight="1" x14ac:dyDescent="0.25">
      <c r="A156" s="52" t="s">
        <v>131</v>
      </c>
      <c r="B156" s="4">
        <v>303</v>
      </c>
      <c r="C156" s="5">
        <v>501</v>
      </c>
      <c r="D156" s="6">
        <v>9</v>
      </c>
      <c r="E156" s="66">
        <v>0</v>
      </c>
      <c r="F156" s="66" t="s">
        <v>129</v>
      </c>
      <c r="G156" s="65" t="s">
        <v>132</v>
      </c>
      <c r="H156" s="65"/>
      <c r="I156" s="2">
        <f>I157</f>
        <v>0.7</v>
      </c>
      <c r="J156" s="2">
        <f>J157</f>
        <v>0.7</v>
      </c>
      <c r="K156" s="2">
        <f t="shared" ref="K156:K157" si="46">K157</f>
        <v>0</v>
      </c>
    </row>
    <row r="157" spans="1:11" ht="18" customHeight="1" x14ac:dyDescent="0.25">
      <c r="A157" s="12" t="s">
        <v>18</v>
      </c>
      <c r="B157" s="4">
        <v>303</v>
      </c>
      <c r="C157" s="5">
        <v>501</v>
      </c>
      <c r="D157" s="6">
        <v>9</v>
      </c>
      <c r="E157" s="66">
        <v>0</v>
      </c>
      <c r="F157" s="66" t="s">
        <v>129</v>
      </c>
      <c r="G157" s="65" t="s">
        <v>132</v>
      </c>
      <c r="H157" s="65">
        <v>800</v>
      </c>
      <c r="I157" s="2">
        <f>I158</f>
        <v>0.7</v>
      </c>
      <c r="J157" s="2">
        <f>J158</f>
        <v>0.7</v>
      </c>
      <c r="K157" s="2">
        <f t="shared" si="46"/>
        <v>0</v>
      </c>
    </row>
    <row r="158" spans="1:11" ht="20.25" customHeight="1" x14ac:dyDescent="0.25">
      <c r="A158" s="12" t="s">
        <v>19</v>
      </c>
      <c r="B158" s="4">
        <v>303</v>
      </c>
      <c r="C158" s="5">
        <v>501</v>
      </c>
      <c r="D158" s="6">
        <v>9</v>
      </c>
      <c r="E158" s="66">
        <v>0</v>
      </c>
      <c r="F158" s="66" t="s">
        <v>129</v>
      </c>
      <c r="G158" s="65" t="s">
        <v>132</v>
      </c>
      <c r="H158" s="65">
        <v>850</v>
      </c>
      <c r="I158" s="2">
        <v>0.7</v>
      </c>
      <c r="J158" s="2">
        <v>0.7</v>
      </c>
      <c r="K158" s="2">
        <v>0</v>
      </c>
    </row>
    <row r="159" spans="1:11" ht="24" x14ac:dyDescent="0.25">
      <c r="A159" s="8" t="s">
        <v>78</v>
      </c>
      <c r="B159" s="4">
        <v>303</v>
      </c>
      <c r="C159" s="5">
        <v>501</v>
      </c>
      <c r="D159" s="6">
        <v>51</v>
      </c>
      <c r="E159" s="66">
        <v>0</v>
      </c>
      <c r="F159" s="10" t="s">
        <v>38</v>
      </c>
      <c r="G159" s="7" t="s">
        <v>42</v>
      </c>
      <c r="H159" s="65"/>
      <c r="I159" s="2">
        <f t="shared" ref="I159:K159" si="47">I160</f>
        <v>6068.9</v>
      </c>
      <c r="J159" s="2">
        <f t="shared" si="47"/>
        <v>6060.1</v>
      </c>
      <c r="K159" s="2">
        <f t="shared" si="47"/>
        <v>2780</v>
      </c>
    </row>
    <row r="160" spans="1:11" ht="27.75" customHeight="1" x14ac:dyDescent="0.25">
      <c r="A160" s="11" t="s">
        <v>82</v>
      </c>
      <c r="B160" s="4">
        <v>303</v>
      </c>
      <c r="C160" s="5">
        <v>501</v>
      </c>
      <c r="D160" s="6">
        <v>51</v>
      </c>
      <c r="E160" s="66">
        <v>1</v>
      </c>
      <c r="F160" s="10" t="s">
        <v>38</v>
      </c>
      <c r="G160" s="7" t="s">
        <v>42</v>
      </c>
      <c r="H160" s="66"/>
      <c r="I160" s="2">
        <f>I164+I167+I173+I170+I161+I176</f>
        <v>6068.9</v>
      </c>
      <c r="J160" s="2">
        <f>J164+J167+J173+J170+J161+J176</f>
        <v>6060.1</v>
      </c>
      <c r="K160" s="2">
        <f t="shared" ref="K160" si="48">K164+K167+K173+K170+K161</f>
        <v>2780</v>
      </c>
    </row>
    <row r="161" spans="1:11" ht="27.75" customHeight="1" x14ac:dyDescent="0.25">
      <c r="A161" s="40" t="s">
        <v>134</v>
      </c>
      <c r="B161" s="4">
        <v>303</v>
      </c>
      <c r="C161" s="5">
        <v>501</v>
      </c>
      <c r="D161" s="6">
        <v>51</v>
      </c>
      <c r="E161" s="66">
        <v>1</v>
      </c>
      <c r="F161" s="10" t="s">
        <v>38</v>
      </c>
      <c r="G161" s="65">
        <v>81400</v>
      </c>
      <c r="H161" s="66"/>
      <c r="I161" s="2">
        <f>I162</f>
        <v>172.4</v>
      </c>
      <c r="J161" s="2">
        <f>J162</f>
        <v>172.4</v>
      </c>
      <c r="K161" s="2">
        <f t="shared" ref="K161:K162" si="49">K162</f>
        <v>0</v>
      </c>
    </row>
    <row r="162" spans="1:11" ht="36" customHeight="1" x14ac:dyDescent="0.25">
      <c r="A162" s="25" t="s">
        <v>39</v>
      </c>
      <c r="B162" s="4">
        <v>303</v>
      </c>
      <c r="C162" s="5">
        <v>501</v>
      </c>
      <c r="D162" s="6">
        <v>51</v>
      </c>
      <c r="E162" s="66">
        <v>1</v>
      </c>
      <c r="F162" s="10" t="s">
        <v>38</v>
      </c>
      <c r="G162" s="65">
        <v>81400</v>
      </c>
      <c r="H162" s="66">
        <v>200</v>
      </c>
      <c r="I162" s="2">
        <f>I163</f>
        <v>172.4</v>
      </c>
      <c r="J162" s="2">
        <f>J163</f>
        <v>172.4</v>
      </c>
      <c r="K162" s="2">
        <f t="shared" si="49"/>
        <v>0</v>
      </c>
    </row>
    <row r="163" spans="1:11" ht="39.75" customHeight="1" x14ac:dyDescent="0.25">
      <c r="A163" s="25" t="s">
        <v>37</v>
      </c>
      <c r="B163" s="4">
        <v>303</v>
      </c>
      <c r="C163" s="5">
        <v>501</v>
      </c>
      <c r="D163" s="6">
        <v>51</v>
      </c>
      <c r="E163" s="66">
        <v>1</v>
      </c>
      <c r="F163" s="10" t="s">
        <v>38</v>
      </c>
      <c r="G163" s="65">
        <v>81400</v>
      </c>
      <c r="H163" s="66">
        <v>240</v>
      </c>
      <c r="I163" s="2">
        <v>172.4</v>
      </c>
      <c r="J163" s="2">
        <v>172.4</v>
      </c>
      <c r="K163" s="2">
        <v>0</v>
      </c>
    </row>
    <row r="164" spans="1:11" ht="96" x14ac:dyDescent="0.25">
      <c r="A164" s="22" t="s">
        <v>89</v>
      </c>
      <c r="B164" s="4">
        <v>303</v>
      </c>
      <c r="C164" s="5">
        <v>501</v>
      </c>
      <c r="D164" s="6">
        <v>51</v>
      </c>
      <c r="E164" s="66">
        <v>1</v>
      </c>
      <c r="F164" s="10" t="s">
        <v>38</v>
      </c>
      <c r="G164" s="65">
        <v>88980</v>
      </c>
      <c r="H164" s="66"/>
      <c r="I164" s="2">
        <f t="shared" ref="I164:K165" si="50">I165</f>
        <v>1191.5999999999999</v>
      </c>
      <c r="J164" s="2">
        <f t="shared" si="50"/>
        <v>1191.5999999999999</v>
      </c>
      <c r="K164" s="2">
        <f t="shared" si="50"/>
        <v>520</v>
      </c>
    </row>
    <row r="165" spans="1:11" ht="36" x14ac:dyDescent="0.25">
      <c r="A165" s="8" t="s">
        <v>39</v>
      </c>
      <c r="B165" s="4">
        <v>303</v>
      </c>
      <c r="C165" s="5">
        <v>501</v>
      </c>
      <c r="D165" s="6">
        <v>51</v>
      </c>
      <c r="E165" s="66">
        <v>1</v>
      </c>
      <c r="F165" s="10" t="s">
        <v>38</v>
      </c>
      <c r="G165" s="65">
        <v>88980</v>
      </c>
      <c r="H165" s="65">
        <v>200</v>
      </c>
      <c r="I165" s="2">
        <f t="shared" si="50"/>
        <v>1191.5999999999999</v>
      </c>
      <c r="J165" s="2">
        <f t="shared" si="50"/>
        <v>1191.5999999999999</v>
      </c>
      <c r="K165" s="2">
        <f t="shared" si="50"/>
        <v>520</v>
      </c>
    </row>
    <row r="166" spans="1:11" ht="23.25" customHeight="1" x14ac:dyDescent="0.25">
      <c r="A166" s="8" t="s">
        <v>37</v>
      </c>
      <c r="B166" s="4">
        <v>303</v>
      </c>
      <c r="C166" s="5">
        <v>501</v>
      </c>
      <c r="D166" s="6">
        <v>51</v>
      </c>
      <c r="E166" s="66">
        <v>1</v>
      </c>
      <c r="F166" s="10" t="s">
        <v>38</v>
      </c>
      <c r="G166" s="65">
        <v>88980</v>
      </c>
      <c r="H166" s="65">
        <v>240</v>
      </c>
      <c r="I166" s="2">
        <f>1104+87.6</f>
        <v>1191.5999999999999</v>
      </c>
      <c r="J166" s="2">
        <f>1104+87.6</f>
        <v>1191.5999999999999</v>
      </c>
      <c r="K166" s="2">
        <v>520</v>
      </c>
    </row>
    <row r="167" spans="1:11" ht="24" x14ac:dyDescent="0.25">
      <c r="A167" s="11" t="s">
        <v>70</v>
      </c>
      <c r="B167" s="4">
        <v>303</v>
      </c>
      <c r="C167" s="5">
        <v>501</v>
      </c>
      <c r="D167" s="6">
        <v>51</v>
      </c>
      <c r="E167" s="66">
        <v>1</v>
      </c>
      <c r="F167" s="10" t="s">
        <v>38</v>
      </c>
      <c r="G167" s="65">
        <v>44110</v>
      </c>
      <c r="H167" s="66"/>
      <c r="I167" s="2">
        <f t="shared" ref="I167:K168" si="51">I168</f>
        <v>1734.1000000000001</v>
      </c>
      <c r="J167" s="2">
        <f t="shared" si="51"/>
        <v>1731.2</v>
      </c>
      <c r="K167" s="2">
        <f t="shared" si="51"/>
        <v>550</v>
      </c>
    </row>
    <row r="168" spans="1:11" ht="36" x14ac:dyDescent="0.25">
      <c r="A168" s="8" t="s">
        <v>39</v>
      </c>
      <c r="B168" s="4">
        <v>303</v>
      </c>
      <c r="C168" s="5">
        <v>501</v>
      </c>
      <c r="D168" s="6">
        <v>51</v>
      </c>
      <c r="E168" s="66">
        <v>1</v>
      </c>
      <c r="F168" s="10" t="s">
        <v>38</v>
      </c>
      <c r="G168" s="65">
        <v>44110</v>
      </c>
      <c r="H168" s="65">
        <v>200</v>
      </c>
      <c r="I168" s="2">
        <f t="shared" si="51"/>
        <v>1734.1000000000001</v>
      </c>
      <c r="J168" s="2">
        <f t="shared" si="51"/>
        <v>1731.2</v>
      </c>
      <c r="K168" s="2">
        <f t="shared" si="51"/>
        <v>550</v>
      </c>
    </row>
    <row r="169" spans="1:11" ht="36" x14ac:dyDescent="0.25">
      <c r="A169" s="8" t="s">
        <v>37</v>
      </c>
      <c r="B169" s="4">
        <v>303</v>
      </c>
      <c r="C169" s="5">
        <v>501</v>
      </c>
      <c r="D169" s="6">
        <v>51</v>
      </c>
      <c r="E169" s="66">
        <v>1</v>
      </c>
      <c r="F169" s="10" t="s">
        <v>38</v>
      </c>
      <c r="G169" s="65">
        <v>44110</v>
      </c>
      <c r="H169" s="65">
        <v>240</v>
      </c>
      <c r="I169" s="2">
        <f>1232+312+159.4+30.7</f>
        <v>1734.1000000000001</v>
      </c>
      <c r="J169" s="2">
        <v>1731.2</v>
      </c>
      <c r="K169" s="2">
        <v>550</v>
      </c>
    </row>
    <row r="170" spans="1:11" ht="36" x14ac:dyDescent="0.25">
      <c r="A170" s="11" t="s">
        <v>69</v>
      </c>
      <c r="B170" s="4">
        <v>303</v>
      </c>
      <c r="C170" s="5">
        <v>501</v>
      </c>
      <c r="D170" s="6">
        <v>51</v>
      </c>
      <c r="E170" s="66">
        <v>1</v>
      </c>
      <c r="F170" s="10" t="s">
        <v>38</v>
      </c>
      <c r="G170" s="65">
        <v>44120</v>
      </c>
      <c r="H170" s="66"/>
      <c r="I170" s="2">
        <f t="shared" ref="I170:K171" si="52">I171</f>
        <v>1472</v>
      </c>
      <c r="J170" s="2">
        <f t="shared" si="52"/>
        <v>1466.1</v>
      </c>
      <c r="K170" s="2">
        <f t="shared" si="52"/>
        <v>1710</v>
      </c>
    </row>
    <row r="171" spans="1:11" ht="36" x14ac:dyDescent="0.25">
      <c r="A171" s="8" t="s">
        <v>39</v>
      </c>
      <c r="B171" s="4">
        <v>303</v>
      </c>
      <c r="C171" s="5">
        <v>501</v>
      </c>
      <c r="D171" s="6">
        <v>51</v>
      </c>
      <c r="E171" s="66">
        <v>1</v>
      </c>
      <c r="F171" s="10" t="s">
        <v>38</v>
      </c>
      <c r="G171" s="65">
        <v>44120</v>
      </c>
      <c r="H171" s="65">
        <v>200</v>
      </c>
      <c r="I171" s="2">
        <f t="shared" si="52"/>
        <v>1472</v>
      </c>
      <c r="J171" s="2">
        <f t="shared" si="52"/>
        <v>1466.1</v>
      </c>
      <c r="K171" s="2">
        <f t="shared" si="52"/>
        <v>1710</v>
      </c>
    </row>
    <row r="172" spans="1:11" ht="36" x14ac:dyDescent="0.25">
      <c r="A172" s="8" t="s">
        <v>37</v>
      </c>
      <c r="B172" s="4">
        <v>303</v>
      </c>
      <c r="C172" s="5">
        <v>501</v>
      </c>
      <c r="D172" s="6">
        <v>51</v>
      </c>
      <c r="E172" s="66">
        <v>1</v>
      </c>
      <c r="F172" s="10" t="s">
        <v>38</v>
      </c>
      <c r="G172" s="65">
        <v>44120</v>
      </c>
      <c r="H172" s="65">
        <v>240</v>
      </c>
      <c r="I172" s="2">
        <f>1622-150</f>
        <v>1472</v>
      </c>
      <c r="J172" s="2">
        <v>1466.1</v>
      </c>
      <c r="K172" s="2">
        <v>1710</v>
      </c>
    </row>
    <row r="173" spans="1:11" ht="24" x14ac:dyDescent="0.25">
      <c r="A173" s="11" t="s">
        <v>110</v>
      </c>
      <c r="B173" s="4">
        <v>303</v>
      </c>
      <c r="C173" s="5">
        <v>501</v>
      </c>
      <c r="D173" s="6">
        <v>51</v>
      </c>
      <c r="E173" s="66">
        <v>1</v>
      </c>
      <c r="F173" s="10" t="s">
        <v>38</v>
      </c>
      <c r="G173" s="65">
        <v>88350</v>
      </c>
      <c r="H173" s="66"/>
      <c r="I173" s="2">
        <f t="shared" ref="I173:K174" si="53">I174</f>
        <v>1485.2000000000003</v>
      </c>
      <c r="J173" s="2">
        <f t="shared" si="53"/>
        <v>1485.2000000000003</v>
      </c>
      <c r="K173" s="2">
        <f t="shared" si="53"/>
        <v>0</v>
      </c>
    </row>
    <row r="174" spans="1:11" ht="36" x14ac:dyDescent="0.25">
      <c r="A174" s="8" t="s">
        <v>39</v>
      </c>
      <c r="B174" s="4">
        <v>303</v>
      </c>
      <c r="C174" s="5">
        <v>501</v>
      </c>
      <c r="D174" s="6">
        <v>51</v>
      </c>
      <c r="E174" s="66">
        <v>1</v>
      </c>
      <c r="F174" s="10" t="s">
        <v>38</v>
      </c>
      <c r="G174" s="65">
        <v>88350</v>
      </c>
      <c r="H174" s="65">
        <v>200</v>
      </c>
      <c r="I174" s="2">
        <f t="shared" si="53"/>
        <v>1485.2000000000003</v>
      </c>
      <c r="J174" s="2">
        <f t="shared" si="53"/>
        <v>1485.2000000000003</v>
      </c>
      <c r="K174" s="2">
        <f t="shared" si="53"/>
        <v>0</v>
      </c>
    </row>
    <row r="175" spans="1:11" ht="36" x14ac:dyDescent="0.25">
      <c r="A175" s="8" t="s">
        <v>37</v>
      </c>
      <c r="B175" s="4">
        <v>303</v>
      </c>
      <c r="C175" s="5">
        <v>501</v>
      </c>
      <c r="D175" s="6">
        <v>51</v>
      </c>
      <c r="E175" s="66">
        <v>1</v>
      </c>
      <c r="F175" s="10" t="s">
        <v>38</v>
      </c>
      <c r="G175" s="65">
        <v>88350</v>
      </c>
      <c r="H175" s="65">
        <v>240</v>
      </c>
      <c r="I175" s="2">
        <f>835.2+135.4+529.2-14.6</f>
        <v>1485.2000000000003</v>
      </c>
      <c r="J175" s="2">
        <f>835.2+135.4+529.2-14.6</f>
        <v>1485.2000000000003</v>
      </c>
      <c r="K175" s="2">
        <v>0</v>
      </c>
    </row>
    <row r="176" spans="1:11" ht="60.75" x14ac:dyDescent="0.25">
      <c r="A176" s="25" t="s">
        <v>138</v>
      </c>
      <c r="B176" s="41">
        <v>303</v>
      </c>
      <c r="C176" s="5">
        <v>501</v>
      </c>
      <c r="D176" s="6">
        <v>51</v>
      </c>
      <c r="E176" s="65">
        <v>1</v>
      </c>
      <c r="F176" s="10" t="s">
        <v>38</v>
      </c>
      <c r="G176" s="65">
        <v>40040</v>
      </c>
      <c r="H176" s="65"/>
      <c r="I176" s="2">
        <f>I177+I179</f>
        <v>13.600000000000001</v>
      </c>
      <c r="J176" s="2">
        <f>J177+J179</f>
        <v>13.600000000000001</v>
      </c>
      <c r="K176" s="2">
        <f t="shared" ref="K176" si="54">K177+K179</f>
        <v>0</v>
      </c>
    </row>
    <row r="177" spans="1:11" ht="36" x14ac:dyDescent="0.25">
      <c r="A177" s="8" t="s">
        <v>39</v>
      </c>
      <c r="B177" s="41">
        <v>303</v>
      </c>
      <c r="C177" s="5">
        <v>501</v>
      </c>
      <c r="D177" s="6">
        <v>51</v>
      </c>
      <c r="E177" s="65">
        <v>1</v>
      </c>
      <c r="F177" s="10" t="s">
        <v>38</v>
      </c>
      <c r="G177" s="65">
        <v>40040</v>
      </c>
      <c r="H177" s="65">
        <v>200</v>
      </c>
      <c r="I177" s="2">
        <f>I178</f>
        <v>9.3000000000000007</v>
      </c>
      <c r="J177" s="2">
        <f>J178</f>
        <v>9.3000000000000007</v>
      </c>
      <c r="K177" s="2">
        <f t="shared" ref="K177" si="55">K178</f>
        <v>0</v>
      </c>
    </row>
    <row r="178" spans="1:11" ht="36" x14ac:dyDescent="0.25">
      <c r="A178" s="8" t="s">
        <v>37</v>
      </c>
      <c r="B178" s="65">
        <v>303</v>
      </c>
      <c r="C178" s="5">
        <v>501</v>
      </c>
      <c r="D178" s="6">
        <v>51</v>
      </c>
      <c r="E178" s="65">
        <v>1</v>
      </c>
      <c r="F178" s="10" t="s">
        <v>38</v>
      </c>
      <c r="G178" s="65">
        <v>40040</v>
      </c>
      <c r="H178" s="65">
        <v>240</v>
      </c>
      <c r="I178" s="2">
        <v>9.3000000000000007</v>
      </c>
      <c r="J178" s="2">
        <v>9.3000000000000007</v>
      </c>
      <c r="K178" s="2">
        <v>0</v>
      </c>
    </row>
    <row r="179" spans="1:11" x14ac:dyDescent="0.25">
      <c r="A179" s="42" t="s">
        <v>18</v>
      </c>
      <c r="B179" s="41">
        <v>303</v>
      </c>
      <c r="C179" s="5">
        <v>501</v>
      </c>
      <c r="D179" s="6">
        <v>51</v>
      </c>
      <c r="E179" s="65">
        <v>1</v>
      </c>
      <c r="F179" s="10" t="s">
        <v>38</v>
      </c>
      <c r="G179" s="65">
        <v>40040</v>
      </c>
      <c r="H179" s="65">
        <v>800</v>
      </c>
      <c r="I179" s="2">
        <f>I180</f>
        <v>4.3</v>
      </c>
      <c r="J179" s="2">
        <f>J180</f>
        <v>4.3</v>
      </c>
      <c r="K179" s="2">
        <f t="shared" ref="K179" si="56">K180</f>
        <v>0</v>
      </c>
    </row>
    <row r="180" spans="1:11" x14ac:dyDescent="0.25">
      <c r="A180" s="43" t="s">
        <v>139</v>
      </c>
      <c r="B180" s="65">
        <v>303</v>
      </c>
      <c r="C180" s="5">
        <v>501</v>
      </c>
      <c r="D180" s="6">
        <v>51</v>
      </c>
      <c r="E180" s="65">
        <v>1</v>
      </c>
      <c r="F180" s="10" t="s">
        <v>38</v>
      </c>
      <c r="G180" s="65">
        <v>40040</v>
      </c>
      <c r="H180" s="65">
        <v>830</v>
      </c>
      <c r="I180" s="2">
        <v>4.3</v>
      </c>
      <c r="J180" s="2">
        <v>4.3</v>
      </c>
      <c r="K180" s="2">
        <v>0</v>
      </c>
    </row>
    <row r="181" spans="1:11" x14ac:dyDescent="0.25">
      <c r="A181" s="8" t="s">
        <v>13</v>
      </c>
      <c r="B181" s="4">
        <v>303</v>
      </c>
      <c r="C181" s="5">
        <v>502</v>
      </c>
      <c r="D181" s="6"/>
      <c r="E181" s="66"/>
      <c r="F181" s="10"/>
      <c r="G181" s="65"/>
      <c r="H181" s="65"/>
      <c r="I181" s="2">
        <f t="shared" ref="I181:K182" si="57">I182</f>
        <v>3500.0000000000005</v>
      </c>
      <c r="J181" s="2">
        <f t="shared" si="57"/>
        <v>3493.2999999999997</v>
      </c>
      <c r="K181" s="2">
        <f t="shared" si="57"/>
        <v>1743</v>
      </c>
    </row>
    <row r="182" spans="1:11" ht="24" x14ac:dyDescent="0.25">
      <c r="A182" s="8" t="s">
        <v>66</v>
      </c>
      <c r="B182" s="4">
        <v>303</v>
      </c>
      <c r="C182" s="5">
        <v>502</v>
      </c>
      <c r="D182" s="6">
        <v>52</v>
      </c>
      <c r="E182" s="66">
        <v>0</v>
      </c>
      <c r="F182" s="10" t="s">
        <v>38</v>
      </c>
      <c r="G182" s="7" t="s">
        <v>42</v>
      </c>
      <c r="H182" s="65"/>
      <c r="I182" s="2">
        <f t="shared" si="57"/>
        <v>3500.0000000000005</v>
      </c>
      <c r="J182" s="2">
        <f t="shared" si="57"/>
        <v>3493.2999999999997</v>
      </c>
      <c r="K182" s="2">
        <f t="shared" si="57"/>
        <v>1743</v>
      </c>
    </row>
    <row r="183" spans="1:11" ht="36" x14ac:dyDescent="0.25">
      <c r="A183" s="8" t="s">
        <v>83</v>
      </c>
      <c r="B183" s="4">
        <v>303</v>
      </c>
      <c r="C183" s="5">
        <v>502</v>
      </c>
      <c r="D183" s="6">
        <v>52</v>
      </c>
      <c r="E183" s="66">
        <v>1</v>
      </c>
      <c r="F183" s="10" t="s">
        <v>38</v>
      </c>
      <c r="G183" s="7" t="s">
        <v>42</v>
      </c>
      <c r="H183" s="66"/>
      <c r="I183" s="2">
        <f>I184+I192+I189+I195</f>
        <v>3500.0000000000005</v>
      </c>
      <c r="J183" s="2">
        <f>J184+J192+J189+J195</f>
        <v>3493.2999999999997</v>
      </c>
      <c r="K183" s="2">
        <f t="shared" ref="K183" si="58">K184+K192+K189+K195</f>
        <v>1743</v>
      </c>
    </row>
    <row r="184" spans="1:11" ht="24" x14ac:dyDescent="0.25">
      <c r="A184" s="8" t="s">
        <v>67</v>
      </c>
      <c r="B184" s="4">
        <v>303</v>
      </c>
      <c r="C184" s="5">
        <v>502</v>
      </c>
      <c r="D184" s="6">
        <v>52</v>
      </c>
      <c r="E184" s="66">
        <v>1</v>
      </c>
      <c r="F184" s="10" t="s">
        <v>38</v>
      </c>
      <c r="G184" s="65">
        <v>45110</v>
      </c>
      <c r="H184" s="66"/>
      <c r="I184" s="2">
        <f>I185+I187</f>
        <v>1492</v>
      </c>
      <c r="J184" s="2">
        <f>J185+J187</f>
        <v>1489.8</v>
      </c>
      <c r="K184" s="2">
        <f>K185+K187</f>
        <v>803</v>
      </c>
    </row>
    <row r="185" spans="1:11" ht="36" x14ac:dyDescent="0.25">
      <c r="A185" s="8" t="s">
        <v>39</v>
      </c>
      <c r="B185" s="4">
        <v>303</v>
      </c>
      <c r="C185" s="5">
        <v>502</v>
      </c>
      <c r="D185" s="6">
        <v>52</v>
      </c>
      <c r="E185" s="66">
        <v>1</v>
      </c>
      <c r="F185" s="10" t="s">
        <v>38</v>
      </c>
      <c r="G185" s="65">
        <v>45110</v>
      </c>
      <c r="H185" s="65">
        <v>200</v>
      </c>
      <c r="I185" s="2">
        <f>I186</f>
        <v>910.5</v>
      </c>
      <c r="J185" s="2">
        <f>J186</f>
        <v>910.5</v>
      </c>
      <c r="K185" s="2">
        <f>K186</f>
        <v>800</v>
      </c>
    </row>
    <row r="186" spans="1:11" ht="36" x14ac:dyDescent="0.25">
      <c r="A186" s="8" t="s">
        <v>37</v>
      </c>
      <c r="B186" s="4">
        <v>303</v>
      </c>
      <c r="C186" s="5">
        <v>502</v>
      </c>
      <c r="D186" s="6">
        <v>52</v>
      </c>
      <c r="E186" s="66">
        <v>1</v>
      </c>
      <c r="F186" s="10" t="s">
        <v>38</v>
      </c>
      <c r="G186" s="65">
        <v>45110</v>
      </c>
      <c r="H186" s="65">
        <v>240</v>
      </c>
      <c r="I186" s="2">
        <f>762+81.3+7.7+89.5-30</f>
        <v>910.5</v>
      </c>
      <c r="J186" s="2">
        <f>762+81.3+7.7+89.5-30</f>
        <v>910.5</v>
      </c>
      <c r="K186" s="2">
        <v>800</v>
      </c>
    </row>
    <row r="187" spans="1:11" x14ac:dyDescent="0.25">
      <c r="A187" s="12" t="s">
        <v>18</v>
      </c>
      <c r="B187" s="65">
        <v>303</v>
      </c>
      <c r="C187" s="65" t="s">
        <v>74</v>
      </c>
      <c r="D187" s="6">
        <v>52</v>
      </c>
      <c r="E187" s="66">
        <v>1</v>
      </c>
      <c r="F187" s="10" t="s">
        <v>38</v>
      </c>
      <c r="G187" s="65">
        <v>45110</v>
      </c>
      <c r="H187" s="66">
        <v>800</v>
      </c>
      <c r="I187" s="2">
        <f>I188</f>
        <v>581.5</v>
      </c>
      <c r="J187" s="2">
        <f>J188</f>
        <v>579.29999999999995</v>
      </c>
      <c r="K187" s="2">
        <f>K188</f>
        <v>3</v>
      </c>
    </row>
    <row r="188" spans="1:11" x14ac:dyDescent="0.25">
      <c r="A188" s="12" t="s">
        <v>19</v>
      </c>
      <c r="B188" s="65">
        <v>303</v>
      </c>
      <c r="C188" s="65" t="s">
        <v>74</v>
      </c>
      <c r="D188" s="6">
        <v>52</v>
      </c>
      <c r="E188" s="66">
        <v>1</v>
      </c>
      <c r="F188" s="10" t="s">
        <v>38</v>
      </c>
      <c r="G188" s="65">
        <v>45110</v>
      </c>
      <c r="H188" s="66">
        <v>850</v>
      </c>
      <c r="I188" s="2">
        <f>3+198.5+330+50</f>
        <v>581.5</v>
      </c>
      <c r="J188" s="2">
        <v>579.29999999999995</v>
      </c>
      <c r="K188" s="2">
        <v>3</v>
      </c>
    </row>
    <row r="189" spans="1:11" ht="36" x14ac:dyDescent="0.25">
      <c r="A189" s="40" t="s">
        <v>134</v>
      </c>
      <c r="B189" s="4">
        <v>303</v>
      </c>
      <c r="C189" s="5">
        <v>502</v>
      </c>
      <c r="D189" s="6">
        <v>52</v>
      </c>
      <c r="E189" s="66">
        <v>1</v>
      </c>
      <c r="F189" s="10" t="s">
        <v>38</v>
      </c>
      <c r="G189" s="65">
        <v>81400</v>
      </c>
      <c r="H189" s="66"/>
      <c r="I189" s="2">
        <f>I190</f>
        <v>1047.7</v>
      </c>
      <c r="J189" s="2">
        <f>J190</f>
        <v>1047.7</v>
      </c>
      <c r="K189" s="2">
        <f t="shared" ref="K189" si="59">K190</f>
        <v>0</v>
      </c>
    </row>
    <row r="190" spans="1:11" ht="36" x14ac:dyDescent="0.25">
      <c r="A190" s="8" t="s">
        <v>39</v>
      </c>
      <c r="B190" s="4">
        <v>303</v>
      </c>
      <c r="C190" s="5">
        <v>502</v>
      </c>
      <c r="D190" s="6">
        <v>52</v>
      </c>
      <c r="E190" s="66">
        <v>1</v>
      </c>
      <c r="F190" s="10" t="s">
        <v>38</v>
      </c>
      <c r="G190" s="65">
        <v>81400</v>
      </c>
      <c r="H190" s="65">
        <v>200</v>
      </c>
      <c r="I190" s="2">
        <f>I191</f>
        <v>1047.7</v>
      </c>
      <c r="J190" s="2">
        <f>J191</f>
        <v>1047.7</v>
      </c>
      <c r="K190" s="2">
        <f>K191</f>
        <v>0</v>
      </c>
    </row>
    <row r="191" spans="1:11" ht="36" x14ac:dyDescent="0.25">
      <c r="A191" s="8" t="s">
        <v>37</v>
      </c>
      <c r="B191" s="4">
        <v>303</v>
      </c>
      <c r="C191" s="5">
        <v>502</v>
      </c>
      <c r="D191" s="6">
        <v>52</v>
      </c>
      <c r="E191" s="66">
        <v>1</v>
      </c>
      <c r="F191" s="10" t="s">
        <v>38</v>
      </c>
      <c r="G191" s="65">
        <v>81400</v>
      </c>
      <c r="H191" s="65">
        <v>240</v>
      </c>
      <c r="I191" s="2">
        <f>961.9+85.8</f>
        <v>1047.7</v>
      </c>
      <c r="J191" s="2">
        <f>961.9+85.8</f>
        <v>1047.7</v>
      </c>
      <c r="K191" s="2">
        <v>0</v>
      </c>
    </row>
    <row r="192" spans="1:11" ht="96" x14ac:dyDescent="0.25">
      <c r="A192" s="22" t="s">
        <v>89</v>
      </c>
      <c r="B192" s="4">
        <v>303</v>
      </c>
      <c r="C192" s="5">
        <v>502</v>
      </c>
      <c r="D192" s="6">
        <v>52</v>
      </c>
      <c r="E192" s="66">
        <v>1</v>
      </c>
      <c r="F192" s="10" t="s">
        <v>38</v>
      </c>
      <c r="G192" s="65">
        <v>88980</v>
      </c>
      <c r="H192" s="66"/>
      <c r="I192" s="2">
        <f t="shared" ref="I192:K193" si="60">I193</f>
        <v>852.4</v>
      </c>
      <c r="J192" s="2">
        <f t="shared" si="60"/>
        <v>852.4</v>
      </c>
      <c r="K192" s="2">
        <f t="shared" si="60"/>
        <v>940</v>
      </c>
    </row>
    <row r="193" spans="1:11" ht="36" x14ac:dyDescent="0.25">
      <c r="A193" s="8" t="s">
        <v>39</v>
      </c>
      <c r="B193" s="4">
        <v>303</v>
      </c>
      <c r="C193" s="5">
        <v>502</v>
      </c>
      <c r="D193" s="6">
        <v>52</v>
      </c>
      <c r="E193" s="66">
        <v>1</v>
      </c>
      <c r="F193" s="10" t="s">
        <v>38</v>
      </c>
      <c r="G193" s="65">
        <v>88980</v>
      </c>
      <c r="H193" s="65">
        <v>200</v>
      </c>
      <c r="I193" s="2">
        <f t="shared" si="60"/>
        <v>852.4</v>
      </c>
      <c r="J193" s="2">
        <f t="shared" si="60"/>
        <v>852.4</v>
      </c>
      <c r="K193" s="2">
        <f t="shared" si="60"/>
        <v>940</v>
      </c>
    </row>
    <row r="194" spans="1:11" ht="36" x14ac:dyDescent="0.25">
      <c r="A194" s="8" t="s">
        <v>37</v>
      </c>
      <c r="B194" s="4">
        <v>303</v>
      </c>
      <c r="C194" s="5">
        <v>502</v>
      </c>
      <c r="D194" s="6">
        <v>52</v>
      </c>
      <c r="E194" s="66">
        <v>1</v>
      </c>
      <c r="F194" s="10" t="s">
        <v>38</v>
      </c>
      <c r="G194" s="65">
        <v>88980</v>
      </c>
      <c r="H194" s="65">
        <v>240</v>
      </c>
      <c r="I194" s="2">
        <f>940-87.6</f>
        <v>852.4</v>
      </c>
      <c r="J194" s="2">
        <f>940-87.6</f>
        <v>852.4</v>
      </c>
      <c r="K194" s="2">
        <v>940</v>
      </c>
    </row>
    <row r="195" spans="1:11" ht="24" x14ac:dyDescent="0.25">
      <c r="A195" s="13" t="s">
        <v>141</v>
      </c>
      <c r="B195" s="4">
        <v>303</v>
      </c>
      <c r="C195" s="5">
        <v>502</v>
      </c>
      <c r="D195" s="6">
        <v>52</v>
      </c>
      <c r="E195" s="66">
        <v>1</v>
      </c>
      <c r="F195" s="10" t="s">
        <v>38</v>
      </c>
      <c r="G195" s="65">
        <v>88460</v>
      </c>
      <c r="H195" s="66"/>
      <c r="I195" s="2">
        <f t="shared" ref="I195:K196" si="61">I196</f>
        <v>107.9</v>
      </c>
      <c r="J195" s="2">
        <f t="shared" si="61"/>
        <v>103.4</v>
      </c>
      <c r="K195" s="2">
        <f t="shared" si="61"/>
        <v>0</v>
      </c>
    </row>
    <row r="196" spans="1:11" ht="38.25" x14ac:dyDescent="0.25">
      <c r="A196" s="44" t="s">
        <v>39</v>
      </c>
      <c r="B196" s="4">
        <v>303</v>
      </c>
      <c r="C196" s="5">
        <v>502</v>
      </c>
      <c r="D196" s="6">
        <v>52</v>
      </c>
      <c r="E196" s="66">
        <v>1</v>
      </c>
      <c r="F196" s="10" t="s">
        <v>38</v>
      </c>
      <c r="G196" s="65">
        <v>88460</v>
      </c>
      <c r="H196" s="65">
        <v>200</v>
      </c>
      <c r="I196" s="2">
        <f t="shared" si="61"/>
        <v>107.9</v>
      </c>
      <c r="J196" s="2">
        <f t="shared" si="61"/>
        <v>103.4</v>
      </c>
      <c r="K196" s="2">
        <f t="shared" si="61"/>
        <v>0</v>
      </c>
    </row>
    <row r="197" spans="1:11" ht="38.25" x14ac:dyDescent="0.25">
      <c r="A197" s="44" t="s">
        <v>37</v>
      </c>
      <c r="B197" s="4">
        <v>303</v>
      </c>
      <c r="C197" s="5">
        <v>502</v>
      </c>
      <c r="D197" s="6">
        <v>52</v>
      </c>
      <c r="E197" s="66">
        <v>1</v>
      </c>
      <c r="F197" s="10" t="s">
        <v>38</v>
      </c>
      <c r="G197" s="65">
        <v>88460</v>
      </c>
      <c r="H197" s="65">
        <v>240</v>
      </c>
      <c r="I197" s="2">
        <v>107.9</v>
      </c>
      <c r="J197" s="2">
        <v>103.4</v>
      </c>
      <c r="K197" s="2">
        <v>0</v>
      </c>
    </row>
    <row r="198" spans="1:11" x14ac:dyDescent="0.25">
      <c r="A198" s="8" t="s">
        <v>14</v>
      </c>
      <c r="B198" s="4">
        <v>303</v>
      </c>
      <c r="C198" s="5">
        <v>503</v>
      </c>
      <c r="D198" s="6"/>
      <c r="E198" s="66"/>
      <c r="F198" s="10"/>
      <c r="G198" s="65"/>
      <c r="H198" s="65"/>
      <c r="I198" s="2">
        <f>I199+I212</f>
        <v>2633.8</v>
      </c>
      <c r="J198" s="2">
        <f>J199+J212</f>
        <v>2632.5</v>
      </c>
      <c r="K198" s="2">
        <f t="shared" ref="K198" si="62">K199+K212</f>
        <v>1989.8</v>
      </c>
    </row>
    <row r="199" spans="1:11" ht="24" x14ac:dyDescent="0.25">
      <c r="A199" s="8" t="s">
        <v>62</v>
      </c>
      <c r="B199" s="4">
        <v>303</v>
      </c>
      <c r="C199" s="5">
        <v>503</v>
      </c>
      <c r="D199" s="6">
        <v>53</v>
      </c>
      <c r="E199" s="66">
        <v>0</v>
      </c>
      <c r="F199" s="10" t="s">
        <v>38</v>
      </c>
      <c r="G199" s="7" t="s">
        <v>42</v>
      </c>
      <c r="H199" s="65"/>
      <c r="I199" s="2">
        <f>I200+I204+I208</f>
        <v>1734</v>
      </c>
      <c r="J199" s="2">
        <f>J200+J204+J208</f>
        <v>1732.7</v>
      </c>
      <c r="K199" s="2">
        <f t="shared" ref="K199" si="63">K200+K204+K208</f>
        <v>1421.5</v>
      </c>
    </row>
    <row r="200" spans="1:11" x14ac:dyDescent="0.25">
      <c r="A200" s="8" t="s">
        <v>63</v>
      </c>
      <c r="B200" s="4">
        <v>303</v>
      </c>
      <c r="C200" s="5">
        <v>503</v>
      </c>
      <c r="D200" s="6">
        <v>53</v>
      </c>
      <c r="E200" s="66">
        <v>1</v>
      </c>
      <c r="F200" s="10" t="s">
        <v>38</v>
      </c>
      <c r="G200" s="7" t="s">
        <v>42</v>
      </c>
      <c r="H200" s="65"/>
      <c r="I200" s="2">
        <f t="shared" ref="I200:J202" si="64">I201</f>
        <v>1217.5999999999999</v>
      </c>
      <c r="J200" s="2">
        <f t="shared" si="64"/>
        <v>1216.3</v>
      </c>
      <c r="K200" s="2">
        <f t="shared" ref="K200" si="65">K201</f>
        <v>1200</v>
      </c>
    </row>
    <row r="201" spans="1:11" x14ac:dyDescent="0.25">
      <c r="A201" s="8" t="s">
        <v>79</v>
      </c>
      <c r="B201" s="4">
        <v>303</v>
      </c>
      <c r="C201" s="5">
        <v>503</v>
      </c>
      <c r="D201" s="6">
        <v>53</v>
      </c>
      <c r="E201" s="66">
        <v>1</v>
      </c>
      <c r="F201" s="10" t="s">
        <v>38</v>
      </c>
      <c r="G201" s="65">
        <v>46110</v>
      </c>
      <c r="H201" s="65"/>
      <c r="I201" s="2">
        <f t="shared" si="64"/>
        <v>1217.5999999999999</v>
      </c>
      <c r="J201" s="2">
        <f t="shared" si="64"/>
        <v>1216.3</v>
      </c>
      <c r="K201" s="2">
        <f>K202</f>
        <v>1200</v>
      </c>
    </row>
    <row r="202" spans="1:11" ht="36" x14ac:dyDescent="0.25">
      <c r="A202" s="8" t="s">
        <v>39</v>
      </c>
      <c r="B202" s="4">
        <v>303</v>
      </c>
      <c r="C202" s="5">
        <v>503</v>
      </c>
      <c r="D202" s="6">
        <v>53</v>
      </c>
      <c r="E202" s="66">
        <v>1</v>
      </c>
      <c r="F202" s="10" t="s">
        <v>38</v>
      </c>
      <c r="G202" s="65">
        <v>46110</v>
      </c>
      <c r="H202" s="65">
        <v>200</v>
      </c>
      <c r="I202" s="2">
        <f t="shared" si="64"/>
        <v>1217.5999999999999</v>
      </c>
      <c r="J202" s="2">
        <f t="shared" si="64"/>
        <v>1216.3</v>
      </c>
      <c r="K202" s="2">
        <f>K203</f>
        <v>1200</v>
      </c>
    </row>
    <row r="203" spans="1:11" ht="18" customHeight="1" x14ac:dyDescent="0.25">
      <c r="A203" s="8" t="s">
        <v>37</v>
      </c>
      <c r="B203" s="4">
        <v>303</v>
      </c>
      <c r="C203" s="5">
        <v>503</v>
      </c>
      <c r="D203" s="6">
        <v>53</v>
      </c>
      <c r="E203" s="66">
        <v>1</v>
      </c>
      <c r="F203" s="10" t="s">
        <v>38</v>
      </c>
      <c r="G203" s="65">
        <v>46110</v>
      </c>
      <c r="H203" s="65">
        <v>240</v>
      </c>
      <c r="I203" s="2">
        <f>1200+8+120.6-111</f>
        <v>1217.5999999999999</v>
      </c>
      <c r="J203" s="2">
        <f>1216.3</f>
        <v>1216.3</v>
      </c>
      <c r="K203" s="2">
        <v>1200</v>
      </c>
    </row>
    <row r="204" spans="1:11" ht="22.15" customHeight="1" x14ac:dyDescent="0.25">
      <c r="A204" s="8" t="s">
        <v>64</v>
      </c>
      <c r="B204" s="4">
        <v>303</v>
      </c>
      <c r="C204" s="5">
        <v>503</v>
      </c>
      <c r="D204" s="6">
        <v>53</v>
      </c>
      <c r="E204" s="66">
        <v>2</v>
      </c>
      <c r="F204" s="10" t="s">
        <v>38</v>
      </c>
      <c r="G204" s="7" t="s">
        <v>42</v>
      </c>
      <c r="H204" s="66"/>
      <c r="I204" s="2">
        <f t="shared" ref="I204:K206" si="66">I205</f>
        <v>76.900000000000006</v>
      </c>
      <c r="J204" s="2">
        <f t="shared" si="66"/>
        <v>76.900000000000006</v>
      </c>
      <c r="K204" s="2">
        <f t="shared" si="66"/>
        <v>70.900000000000006</v>
      </c>
    </row>
    <row r="205" spans="1:11" ht="96" x14ac:dyDescent="0.25">
      <c r="A205" s="22" t="s">
        <v>89</v>
      </c>
      <c r="B205" s="4">
        <v>303</v>
      </c>
      <c r="C205" s="5">
        <v>503</v>
      </c>
      <c r="D205" s="6">
        <v>53</v>
      </c>
      <c r="E205" s="66">
        <v>2</v>
      </c>
      <c r="F205" s="10" t="s">
        <v>38</v>
      </c>
      <c r="G205" s="65">
        <v>88980</v>
      </c>
      <c r="H205" s="66"/>
      <c r="I205" s="2">
        <f t="shared" si="66"/>
        <v>76.900000000000006</v>
      </c>
      <c r="J205" s="2">
        <f t="shared" si="66"/>
        <v>76.900000000000006</v>
      </c>
      <c r="K205" s="2">
        <f t="shared" si="66"/>
        <v>70.900000000000006</v>
      </c>
    </row>
    <row r="206" spans="1:11" ht="25.5" customHeight="1" x14ac:dyDescent="0.25">
      <c r="A206" s="8" t="s">
        <v>39</v>
      </c>
      <c r="B206" s="4">
        <v>303</v>
      </c>
      <c r="C206" s="5">
        <v>503</v>
      </c>
      <c r="D206" s="6">
        <v>53</v>
      </c>
      <c r="E206" s="66">
        <v>2</v>
      </c>
      <c r="F206" s="10" t="s">
        <v>38</v>
      </c>
      <c r="G206" s="65">
        <v>88980</v>
      </c>
      <c r="H206" s="66">
        <v>200</v>
      </c>
      <c r="I206" s="2">
        <f t="shared" si="66"/>
        <v>76.900000000000006</v>
      </c>
      <c r="J206" s="2">
        <f t="shared" si="66"/>
        <v>76.900000000000006</v>
      </c>
      <c r="K206" s="2">
        <f t="shared" si="66"/>
        <v>70.900000000000006</v>
      </c>
    </row>
    <row r="207" spans="1:11" ht="36" x14ac:dyDescent="0.25">
      <c r="A207" s="8" t="s">
        <v>37</v>
      </c>
      <c r="B207" s="4">
        <v>303</v>
      </c>
      <c r="C207" s="5">
        <v>503</v>
      </c>
      <c r="D207" s="6">
        <v>53</v>
      </c>
      <c r="E207" s="66">
        <v>2</v>
      </c>
      <c r="F207" s="10" t="s">
        <v>38</v>
      </c>
      <c r="G207" s="65">
        <v>88980</v>
      </c>
      <c r="H207" s="66">
        <v>240</v>
      </c>
      <c r="I207" s="2">
        <v>76.900000000000006</v>
      </c>
      <c r="J207" s="2">
        <v>76.900000000000006</v>
      </c>
      <c r="K207" s="2">
        <v>70.900000000000006</v>
      </c>
    </row>
    <row r="208" spans="1:11" ht="24" x14ac:dyDescent="0.25">
      <c r="A208" s="8" t="s">
        <v>80</v>
      </c>
      <c r="B208" s="4">
        <v>303</v>
      </c>
      <c r="C208" s="5">
        <v>503</v>
      </c>
      <c r="D208" s="6">
        <v>53</v>
      </c>
      <c r="E208" s="66">
        <v>3</v>
      </c>
      <c r="F208" s="10" t="s">
        <v>38</v>
      </c>
      <c r="G208" s="7" t="s">
        <v>42</v>
      </c>
      <c r="H208" s="66"/>
      <c r="I208" s="2">
        <f>I209+I225+I228</f>
        <v>439.5</v>
      </c>
      <c r="J208" s="2">
        <f>J209+J225+J228</f>
        <v>439.5</v>
      </c>
      <c r="K208" s="2">
        <f t="shared" ref="K208" si="67">K209+K225+K228</f>
        <v>150.6</v>
      </c>
    </row>
    <row r="209" spans="1:11" ht="24" x14ac:dyDescent="0.25">
      <c r="A209" s="8" t="s">
        <v>65</v>
      </c>
      <c r="B209" s="4">
        <v>303</v>
      </c>
      <c r="C209" s="5">
        <v>503</v>
      </c>
      <c r="D209" s="6">
        <v>53</v>
      </c>
      <c r="E209" s="66">
        <v>3</v>
      </c>
      <c r="F209" s="10" t="s">
        <v>38</v>
      </c>
      <c r="G209" s="65">
        <v>46130</v>
      </c>
      <c r="H209" s="66"/>
      <c r="I209" s="2">
        <f>I210</f>
        <v>289.3</v>
      </c>
      <c r="J209" s="2">
        <f>J210</f>
        <v>289.3</v>
      </c>
      <c r="K209" s="2">
        <f t="shared" ref="K209" si="68">K210</f>
        <v>150.6</v>
      </c>
    </row>
    <row r="210" spans="1:11" ht="36" x14ac:dyDescent="0.25">
      <c r="A210" s="8" t="s">
        <v>39</v>
      </c>
      <c r="B210" s="4">
        <v>303</v>
      </c>
      <c r="C210" s="5">
        <v>503</v>
      </c>
      <c r="D210" s="6">
        <v>53</v>
      </c>
      <c r="E210" s="66">
        <v>3</v>
      </c>
      <c r="F210" s="10" t="s">
        <v>38</v>
      </c>
      <c r="G210" s="65">
        <v>46130</v>
      </c>
      <c r="H210" s="66">
        <v>200</v>
      </c>
      <c r="I210" s="2">
        <f>I211</f>
        <v>289.3</v>
      </c>
      <c r="J210" s="2">
        <f>J211</f>
        <v>289.3</v>
      </c>
      <c r="K210" s="2">
        <f>K211</f>
        <v>150.6</v>
      </c>
    </row>
    <row r="211" spans="1:11" ht="36" x14ac:dyDescent="0.25">
      <c r="A211" s="8" t="s">
        <v>37</v>
      </c>
      <c r="B211" s="4">
        <v>303</v>
      </c>
      <c r="C211" s="5">
        <v>503</v>
      </c>
      <c r="D211" s="6">
        <v>53</v>
      </c>
      <c r="E211" s="66">
        <v>3</v>
      </c>
      <c r="F211" s="10" t="s">
        <v>38</v>
      </c>
      <c r="G211" s="65">
        <v>46130</v>
      </c>
      <c r="H211" s="66">
        <v>240</v>
      </c>
      <c r="I211" s="2">
        <f>141+88+100-8-31.7</f>
        <v>289.3</v>
      </c>
      <c r="J211" s="2">
        <f>141+88+100-8-31.7</f>
        <v>289.3</v>
      </c>
      <c r="K211" s="2">
        <v>150.6</v>
      </c>
    </row>
    <row r="212" spans="1:11" ht="60" x14ac:dyDescent="0.25">
      <c r="A212" s="11" t="s">
        <v>111</v>
      </c>
      <c r="B212" s="4">
        <v>303</v>
      </c>
      <c r="C212" s="5">
        <v>503</v>
      </c>
      <c r="D212" s="6">
        <v>2</v>
      </c>
      <c r="E212" s="66">
        <v>0</v>
      </c>
      <c r="F212" s="10" t="s">
        <v>38</v>
      </c>
      <c r="G212" s="7" t="s">
        <v>42</v>
      </c>
      <c r="H212" s="66"/>
      <c r="I212" s="2">
        <f>I213+I216+I219+I222</f>
        <v>899.8</v>
      </c>
      <c r="J212" s="2">
        <f>J213+J216+J219+J222</f>
        <v>899.8</v>
      </c>
      <c r="K212" s="2">
        <f t="shared" ref="K212" si="69">K213+K216+K219+K222</f>
        <v>568.29999999999995</v>
      </c>
    </row>
    <row r="213" spans="1:11" ht="36" x14ac:dyDescent="0.25">
      <c r="A213" s="8" t="s">
        <v>117</v>
      </c>
      <c r="B213" s="4">
        <v>303</v>
      </c>
      <c r="C213" s="5">
        <v>503</v>
      </c>
      <c r="D213" s="6">
        <v>2</v>
      </c>
      <c r="E213" s="66">
        <v>0</v>
      </c>
      <c r="F213" s="10" t="s">
        <v>118</v>
      </c>
      <c r="G213" s="65">
        <v>55550</v>
      </c>
      <c r="H213" s="66"/>
      <c r="I213" s="2">
        <f>I214</f>
        <v>519.4</v>
      </c>
      <c r="J213" s="2">
        <f>J214</f>
        <v>519.4</v>
      </c>
      <c r="K213" s="2">
        <f t="shared" ref="K213" si="70">K214</f>
        <v>568.29999999999995</v>
      </c>
    </row>
    <row r="214" spans="1:11" ht="36" x14ac:dyDescent="0.25">
      <c r="A214" s="8" t="s">
        <v>39</v>
      </c>
      <c r="B214" s="4">
        <v>303</v>
      </c>
      <c r="C214" s="5">
        <v>503</v>
      </c>
      <c r="D214" s="6">
        <v>2</v>
      </c>
      <c r="E214" s="66">
        <v>0</v>
      </c>
      <c r="F214" s="10" t="s">
        <v>118</v>
      </c>
      <c r="G214" s="65">
        <v>55550</v>
      </c>
      <c r="H214" s="66">
        <v>200</v>
      </c>
      <c r="I214" s="2">
        <f>I215</f>
        <v>519.4</v>
      </c>
      <c r="J214" s="2">
        <f>J215</f>
        <v>519.4</v>
      </c>
      <c r="K214" s="2">
        <f>K215</f>
        <v>568.29999999999995</v>
      </c>
    </row>
    <row r="215" spans="1:11" ht="36" x14ac:dyDescent="0.25">
      <c r="A215" s="8" t="s">
        <v>37</v>
      </c>
      <c r="B215" s="4">
        <v>303</v>
      </c>
      <c r="C215" s="5">
        <v>503</v>
      </c>
      <c r="D215" s="6">
        <v>2</v>
      </c>
      <c r="E215" s="66">
        <v>0</v>
      </c>
      <c r="F215" s="10" t="s">
        <v>118</v>
      </c>
      <c r="G215" s="65">
        <v>55550</v>
      </c>
      <c r="H215" s="66">
        <v>240</v>
      </c>
      <c r="I215" s="2">
        <f>138.7+380.7</f>
        <v>519.4</v>
      </c>
      <c r="J215" s="2">
        <f>138.7+380.7</f>
        <v>519.4</v>
      </c>
      <c r="K215" s="2">
        <f>568.3</f>
        <v>568.29999999999995</v>
      </c>
    </row>
    <row r="216" spans="1:11" ht="36" x14ac:dyDescent="0.25">
      <c r="A216" s="8" t="s">
        <v>117</v>
      </c>
      <c r="B216" s="4">
        <v>303</v>
      </c>
      <c r="C216" s="5">
        <v>503</v>
      </c>
      <c r="D216" s="6">
        <v>2</v>
      </c>
      <c r="E216" s="66">
        <v>0</v>
      </c>
      <c r="F216" s="10" t="s">
        <v>118</v>
      </c>
      <c r="G216" s="65" t="s">
        <v>123</v>
      </c>
      <c r="H216" s="66"/>
      <c r="I216" s="2">
        <f>I217</f>
        <v>80.400000000000006</v>
      </c>
      <c r="J216" s="2">
        <f>J217</f>
        <v>80.400000000000006</v>
      </c>
      <c r="K216" s="2">
        <f t="shared" ref="K216:K217" si="71">K217</f>
        <v>0</v>
      </c>
    </row>
    <row r="217" spans="1:11" ht="36" x14ac:dyDescent="0.25">
      <c r="A217" s="8" t="s">
        <v>39</v>
      </c>
      <c r="B217" s="4">
        <v>303</v>
      </c>
      <c r="C217" s="5">
        <v>503</v>
      </c>
      <c r="D217" s="6">
        <v>2</v>
      </c>
      <c r="E217" s="66">
        <v>0</v>
      </c>
      <c r="F217" s="10" t="s">
        <v>118</v>
      </c>
      <c r="G217" s="65" t="s">
        <v>123</v>
      </c>
      <c r="H217" s="66">
        <v>200</v>
      </c>
      <c r="I217" s="2">
        <f>I218</f>
        <v>80.400000000000006</v>
      </c>
      <c r="J217" s="2">
        <f>J218</f>
        <v>80.400000000000006</v>
      </c>
      <c r="K217" s="2">
        <f t="shared" si="71"/>
        <v>0</v>
      </c>
    </row>
    <row r="218" spans="1:11" ht="36" x14ac:dyDescent="0.25">
      <c r="A218" s="8" t="s">
        <v>37</v>
      </c>
      <c r="B218" s="4">
        <v>303</v>
      </c>
      <c r="C218" s="5">
        <v>503</v>
      </c>
      <c r="D218" s="6">
        <v>2</v>
      </c>
      <c r="E218" s="66">
        <v>0</v>
      </c>
      <c r="F218" s="10" t="s">
        <v>118</v>
      </c>
      <c r="G218" s="65" t="s">
        <v>123</v>
      </c>
      <c r="H218" s="66">
        <v>240</v>
      </c>
      <c r="I218" s="2">
        <v>80.400000000000006</v>
      </c>
      <c r="J218" s="2">
        <v>80.400000000000006</v>
      </c>
      <c r="K218" s="2">
        <v>0</v>
      </c>
    </row>
    <row r="219" spans="1:11" ht="60" x14ac:dyDescent="0.25">
      <c r="A219" s="8" t="s">
        <v>124</v>
      </c>
      <c r="B219" s="4">
        <v>303</v>
      </c>
      <c r="C219" s="5">
        <v>503</v>
      </c>
      <c r="D219" s="6">
        <v>2</v>
      </c>
      <c r="E219" s="66">
        <v>0</v>
      </c>
      <c r="F219" s="10" t="s">
        <v>38</v>
      </c>
      <c r="G219" s="65" t="s">
        <v>125</v>
      </c>
      <c r="H219" s="66"/>
      <c r="I219" s="2">
        <f>I220</f>
        <v>283.89999999999998</v>
      </c>
      <c r="J219" s="2">
        <f>J220</f>
        <v>283.89999999999998</v>
      </c>
      <c r="K219" s="2">
        <f t="shared" ref="K219" si="72">K220</f>
        <v>0</v>
      </c>
    </row>
    <row r="220" spans="1:11" ht="36" x14ac:dyDescent="0.25">
      <c r="A220" s="8" t="s">
        <v>39</v>
      </c>
      <c r="B220" s="4">
        <v>303</v>
      </c>
      <c r="C220" s="5">
        <v>503</v>
      </c>
      <c r="D220" s="6">
        <v>2</v>
      </c>
      <c r="E220" s="66">
        <v>0</v>
      </c>
      <c r="F220" s="10" t="s">
        <v>38</v>
      </c>
      <c r="G220" s="65" t="s">
        <v>125</v>
      </c>
      <c r="H220" s="66">
        <v>200</v>
      </c>
      <c r="I220" s="2">
        <f>I221</f>
        <v>283.89999999999998</v>
      </c>
      <c r="J220" s="2">
        <f>J221</f>
        <v>283.89999999999998</v>
      </c>
      <c r="K220" s="2">
        <f>K221</f>
        <v>0</v>
      </c>
    </row>
    <row r="221" spans="1:11" ht="36" x14ac:dyDescent="0.25">
      <c r="A221" s="8" t="s">
        <v>37</v>
      </c>
      <c r="B221" s="4">
        <v>303</v>
      </c>
      <c r="C221" s="5">
        <v>503</v>
      </c>
      <c r="D221" s="6">
        <v>2</v>
      </c>
      <c r="E221" s="66">
        <v>0</v>
      </c>
      <c r="F221" s="10" t="s">
        <v>38</v>
      </c>
      <c r="G221" s="65" t="s">
        <v>125</v>
      </c>
      <c r="H221" s="66">
        <v>240</v>
      </c>
      <c r="I221" s="2">
        <f>300-16.1</f>
        <v>283.89999999999998</v>
      </c>
      <c r="J221" s="2">
        <f>300-16.1</f>
        <v>283.89999999999998</v>
      </c>
      <c r="K221" s="2">
        <v>0</v>
      </c>
    </row>
    <row r="222" spans="1:11" ht="72" x14ac:dyDescent="0.25">
      <c r="A222" s="8" t="s">
        <v>126</v>
      </c>
      <c r="B222" s="4">
        <v>303</v>
      </c>
      <c r="C222" s="5">
        <v>503</v>
      </c>
      <c r="D222" s="6">
        <v>2</v>
      </c>
      <c r="E222" s="66">
        <v>0</v>
      </c>
      <c r="F222" s="10" t="s">
        <v>38</v>
      </c>
      <c r="G222" s="65">
        <v>96410</v>
      </c>
      <c r="H222" s="66"/>
      <c r="I222" s="2">
        <f>I223</f>
        <v>16.100000000000001</v>
      </c>
      <c r="J222" s="2">
        <f>J223</f>
        <v>16.100000000000001</v>
      </c>
      <c r="K222" s="2">
        <f t="shared" ref="K222" si="73">K223</f>
        <v>0</v>
      </c>
    </row>
    <row r="223" spans="1:11" ht="36" x14ac:dyDescent="0.25">
      <c r="A223" s="8" t="s">
        <v>39</v>
      </c>
      <c r="B223" s="4">
        <v>303</v>
      </c>
      <c r="C223" s="5">
        <v>503</v>
      </c>
      <c r="D223" s="6">
        <v>2</v>
      </c>
      <c r="E223" s="66">
        <v>0</v>
      </c>
      <c r="F223" s="10" t="s">
        <v>38</v>
      </c>
      <c r="G223" s="65">
        <v>96410</v>
      </c>
      <c r="H223" s="66">
        <v>200</v>
      </c>
      <c r="I223" s="2">
        <f>I224</f>
        <v>16.100000000000001</v>
      </c>
      <c r="J223" s="2">
        <f>J224</f>
        <v>16.100000000000001</v>
      </c>
      <c r="K223" s="2">
        <f>K224</f>
        <v>0</v>
      </c>
    </row>
    <row r="224" spans="1:11" ht="36" x14ac:dyDescent="0.25">
      <c r="A224" s="8" t="s">
        <v>37</v>
      </c>
      <c r="B224" s="4">
        <v>303</v>
      </c>
      <c r="C224" s="5">
        <v>503</v>
      </c>
      <c r="D224" s="6">
        <v>2</v>
      </c>
      <c r="E224" s="66">
        <v>0</v>
      </c>
      <c r="F224" s="10" t="s">
        <v>38</v>
      </c>
      <c r="G224" s="65">
        <v>96410</v>
      </c>
      <c r="H224" s="66">
        <v>240</v>
      </c>
      <c r="I224" s="2">
        <v>16.100000000000001</v>
      </c>
      <c r="J224" s="2">
        <v>16.100000000000001</v>
      </c>
      <c r="K224" s="2">
        <v>0</v>
      </c>
    </row>
    <row r="225" spans="1:11" ht="24.75" x14ac:dyDescent="0.25">
      <c r="A225" s="28" t="s">
        <v>135</v>
      </c>
      <c r="B225" s="4">
        <v>303</v>
      </c>
      <c r="C225" s="5">
        <v>503</v>
      </c>
      <c r="D225" s="6">
        <v>53</v>
      </c>
      <c r="E225" s="66">
        <v>3</v>
      </c>
      <c r="F225" s="10" t="s">
        <v>38</v>
      </c>
      <c r="G225" s="65" t="s">
        <v>137</v>
      </c>
      <c r="H225" s="66"/>
      <c r="I225" s="2">
        <f>I226</f>
        <v>144.19999999999999</v>
      </c>
      <c r="J225" s="2">
        <f>J226</f>
        <v>144.19999999999999</v>
      </c>
      <c r="K225" s="2">
        <f t="shared" ref="K225:K226" si="74">K226</f>
        <v>0</v>
      </c>
    </row>
    <row r="226" spans="1:11" ht="36" x14ac:dyDescent="0.25">
      <c r="A226" s="8" t="s">
        <v>39</v>
      </c>
      <c r="B226" s="4">
        <v>303</v>
      </c>
      <c r="C226" s="5">
        <v>503</v>
      </c>
      <c r="D226" s="6">
        <v>53</v>
      </c>
      <c r="E226" s="66">
        <v>3</v>
      </c>
      <c r="F226" s="10" t="s">
        <v>38</v>
      </c>
      <c r="G226" s="65" t="s">
        <v>137</v>
      </c>
      <c r="H226" s="66">
        <v>200</v>
      </c>
      <c r="I226" s="2">
        <f>I227</f>
        <v>144.19999999999999</v>
      </c>
      <c r="J226" s="2">
        <f>J227</f>
        <v>144.19999999999999</v>
      </c>
      <c r="K226" s="2">
        <f t="shared" si="74"/>
        <v>0</v>
      </c>
    </row>
    <row r="227" spans="1:11" ht="36" x14ac:dyDescent="0.25">
      <c r="A227" s="8" t="s">
        <v>37</v>
      </c>
      <c r="B227" s="4">
        <v>303</v>
      </c>
      <c r="C227" s="5">
        <v>503</v>
      </c>
      <c r="D227" s="6">
        <v>53</v>
      </c>
      <c r="E227" s="66">
        <v>3</v>
      </c>
      <c r="F227" s="10" t="s">
        <v>38</v>
      </c>
      <c r="G227" s="65" t="s">
        <v>137</v>
      </c>
      <c r="H227" s="66">
        <v>240</v>
      </c>
      <c r="I227" s="2">
        <v>144.19999999999999</v>
      </c>
      <c r="J227" s="2">
        <v>144.19999999999999</v>
      </c>
      <c r="K227" s="2">
        <v>0</v>
      </c>
    </row>
    <row r="228" spans="1:11" ht="24.75" x14ac:dyDescent="0.25">
      <c r="A228" s="25" t="s">
        <v>136</v>
      </c>
      <c r="B228" s="4">
        <v>303</v>
      </c>
      <c r="C228" s="5">
        <v>503</v>
      </c>
      <c r="D228" s="6">
        <v>53</v>
      </c>
      <c r="E228" s="66">
        <v>3</v>
      </c>
      <c r="F228" s="10" t="s">
        <v>38</v>
      </c>
      <c r="G228" s="65">
        <v>99420</v>
      </c>
      <c r="H228" s="66"/>
      <c r="I228" s="2">
        <f>I229</f>
        <v>6</v>
      </c>
      <c r="J228" s="2">
        <f>J229</f>
        <v>6</v>
      </c>
      <c r="K228" s="2">
        <f t="shared" ref="K228:K229" si="75">K229</f>
        <v>0</v>
      </c>
    </row>
    <row r="229" spans="1:11" ht="36" x14ac:dyDescent="0.25">
      <c r="A229" s="8" t="s">
        <v>39</v>
      </c>
      <c r="B229" s="4">
        <v>303</v>
      </c>
      <c r="C229" s="5">
        <v>503</v>
      </c>
      <c r="D229" s="6">
        <v>53</v>
      </c>
      <c r="E229" s="66">
        <v>3</v>
      </c>
      <c r="F229" s="10" t="s">
        <v>38</v>
      </c>
      <c r="G229" s="65">
        <v>99420</v>
      </c>
      <c r="H229" s="66">
        <v>200</v>
      </c>
      <c r="I229" s="2">
        <f>I230</f>
        <v>6</v>
      </c>
      <c r="J229" s="2">
        <f>J230</f>
        <v>6</v>
      </c>
      <c r="K229" s="2">
        <f t="shared" si="75"/>
        <v>0</v>
      </c>
    </row>
    <row r="230" spans="1:11" ht="36" x14ac:dyDescent="0.25">
      <c r="A230" s="8" t="s">
        <v>37</v>
      </c>
      <c r="B230" s="4">
        <v>303</v>
      </c>
      <c r="C230" s="5">
        <v>503</v>
      </c>
      <c r="D230" s="6">
        <v>53</v>
      </c>
      <c r="E230" s="66">
        <v>3</v>
      </c>
      <c r="F230" s="10" t="s">
        <v>38</v>
      </c>
      <c r="G230" s="65">
        <v>99420</v>
      </c>
      <c r="H230" s="66">
        <v>240</v>
      </c>
      <c r="I230" s="2">
        <v>6</v>
      </c>
      <c r="J230" s="2">
        <v>6</v>
      </c>
      <c r="K230" s="2">
        <v>0</v>
      </c>
    </row>
    <row r="231" spans="1:11" ht="18" customHeight="1" x14ac:dyDescent="0.25">
      <c r="A231" s="8" t="s">
        <v>91</v>
      </c>
      <c r="B231" s="4">
        <v>303</v>
      </c>
      <c r="C231" s="5">
        <v>600</v>
      </c>
      <c r="D231" s="6"/>
      <c r="E231" s="66"/>
      <c r="F231" s="10"/>
      <c r="G231" s="65"/>
      <c r="H231" s="66"/>
      <c r="I231" s="2">
        <f t="shared" ref="I231:K236" si="76">I232</f>
        <v>433.5</v>
      </c>
      <c r="J231" s="2">
        <f t="shared" si="76"/>
        <v>433.5</v>
      </c>
      <c r="K231" s="2">
        <f t="shared" si="76"/>
        <v>433.5</v>
      </c>
    </row>
    <row r="232" spans="1:11" ht="24" x14ac:dyDescent="0.25">
      <c r="A232" s="8" t="s">
        <v>92</v>
      </c>
      <c r="B232" s="4">
        <v>303</v>
      </c>
      <c r="C232" s="5">
        <v>605</v>
      </c>
      <c r="D232" s="6"/>
      <c r="E232" s="66"/>
      <c r="F232" s="10"/>
      <c r="G232" s="65"/>
      <c r="H232" s="66"/>
      <c r="I232" s="2">
        <f t="shared" si="76"/>
        <v>433.5</v>
      </c>
      <c r="J232" s="2">
        <f t="shared" si="76"/>
        <v>433.5</v>
      </c>
      <c r="K232" s="2">
        <f t="shared" si="76"/>
        <v>433.5</v>
      </c>
    </row>
    <row r="233" spans="1:11" ht="24" x14ac:dyDescent="0.25">
      <c r="A233" s="8" t="s">
        <v>93</v>
      </c>
      <c r="B233" s="4">
        <v>303</v>
      </c>
      <c r="C233" s="5">
        <v>605</v>
      </c>
      <c r="D233" s="6">
        <v>60</v>
      </c>
      <c r="E233" s="65">
        <v>0</v>
      </c>
      <c r="F233" s="7" t="s">
        <v>38</v>
      </c>
      <c r="G233" s="7" t="s">
        <v>42</v>
      </c>
      <c r="H233" s="66"/>
      <c r="I233" s="2">
        <f t="shared" si="76"/>
        <v>433.5</v>
      </c>
      <c r="J233" s="2">
        <f t="shared" si="76"/>
        <v>433.5</v>
      </c>
      <c r="K233" s="2">
        <f t="shared" si="76"/>
        <v>433.5</v>
      </c>
    </row>
    <row r="234" spans="1:11" ht="24" x14ac:dyDescent="0.25">
      <c r="A234" s="11" t="s">
        <v>94</v>
      </c>
      <c r="B234" s="4">
        <v>303</v>
      </c>
      <c r="C234" s="5">
        <v>605</v>
      </c>
      <c r="D234" s="6">
        <v>60</v>
      </c>
      <c r="E234" s="65">
        <v>1</v>
      </c>
      <c r="F234" s="7" t="s">
        <v>38</v>
      </c>
      <c r="G234" s="7" t="s">
        <v>42</v>
      </c>
      <c r="H234" s="66"/>
      <c r="I234" s="2">
        <f>I235</f>
        <v>433.5</v>
      </c>
      <c r="J234" s="2">
        <f>J235</f>
        <v>433.5</v>
      </c>
      <c r="K234" s="2">
        <f t="shared" si="76"/>
        <v>433.5</v>
      </c>
    </row>
    <row r="235" spans="1:11" ht="24" x14ac:dyDescent="0.25">
      <c r="A235" s="23" t="s">
        <v>95</v>
      </c>
      <c r="B235" s="4">
        <v>303</v>
      </c>
      <c r="C235" s="5">
        <v>605</v>
      </c>
      <c r="D235" s="6">
        <v>60</v>
      </c>
      <c r="E235" s="65">
        <v>1</v>
      </c>
      <c r="F235" s="7" t="s">
        <v>38</v>
      </c>
      <c r="G235" s="65">
        <v>88470</v>
      </c>
      <c r="H235" s="66"/>
      <c r="I235" s="2">
        <f t="shared" si="76"/>
        <v>433.5</v>
      </c>
      <c r="J235" s="2">
        <f t="shared" si="76"/>
        <v>433.5</v>
      </c>
      <c r="K235" s="2">
        <f t="shared" si="76"/>
        <v>433.5</v>
      </c>
    </row>
    <row r="236" spans="1:11" ht="36" x14ac:dyDescent="0.25">
      <c r="A236" s="67" t="s">
        <v>39</v>
      </c>
      <c r="B236" s="4">
        <v>303</v>
      </c>
      <c r="C236" s="5">
        <v>605</v>
      </c>
      <c r="D236" s="6">
        <v>60</v>
      </c>
      <c r="E236" s="65">
        <v>1</v>
      </c>
      <c r="F236" s="7" t="s">
        <v>38</v>
      </c>
      <c r="G236" s="65">
        <v>88470</v>
      </c>
      <c r="H236" s="66">
        <v>200</v>
      </c>
      <c r="I236" s="2">
        <f t="shared" si="76"/>
        <v>433.5</v>
      </c>
      <c r="J236" s="2">
        <f t="shared" si="76"/>
        <v>433.5</v>
      </c>
      <c r="K236" s="2">
        <f t="shared" si="76"/>
        <v>433.5</v>
      </c>
    </row>
    <row r="237" spans="1:11" ht="36" x14ac:dyDescent="0.25">
      <c r="A237" s="67" t="s">
        <v>37</v>
      </c>
      <c r="B237" s="4">
        <v>303</v>
      </c>
      <c r="C237" s="5">
        <v>605</v>
      </c>
      <c r="D237" s="6">
        <v>60</v>
      </c>
      <c r="E237" s="65">
        <v>1</v>
      </c>
      <c r="F237" s="7" t="s">
        <v>38</v>
      </c>
      <c r="G237" s="65">
        <v>88470</v>
      </c>
      <c r="H237" s="66">
        <v>240</v>
      </c>
      <c r="I237" s="2">
        <v>433.5</v>
      </c>
      <c r="J237" s="2">
        <v>433.5</v>
      </c>
      <c r="K237" s="2">
        <v>433.5</v>
      </c>
    </row>
    <row r="238" spans="1:11" ht="26.25" customHeight="1" x14ac:dyDescent="0.25">
      <c r="A238" s="8" t="s">
        <v>20</v>
      </c>
      <c r="B238" s="4">
        <v>303</v>
      </c>
      <c r="C238" s="5">
        <v>700</v>
      </c>
      <c r="D238" s="6"/>
      <c r="E238" s="66"/>
      <c r="F238" s="10"/>
      <c r="G238" s="65"/>
      <c r="H238" s="66"/>
      <c r="I238" s="2">
        <f t="shared" ref="I238:K242" si="77">I239</f>
        <v>13</v>
      </c>
      <c r="J238" s="2">
        <f t="shared" si="77"/>
        <v>13</v>
      </c>
      <c r="K238" s="2">
        <f t="shared" si="77"/>
        <v>14</v>
      </c>
    </row>
    <row r="239" spans="1:11" x14ac:dyDescent="0.25">
      <c r="A239" s="8" t="s">
        <v>40</v>
      </c>
      <c r="B239" s="4">
        <v>303</v>
      </c>
      <c r="C239" s="5">
        <v>707</v>
      </c>
      <c r="D239" s="6"/>
      <c r="E239" s="66"/>
      <c r="F239" s="10"/>
      <c r="G239" s="65"/>
      <c r="H239" s="66"/>
      <c r="I239" s="2">
        <f>I240</f>
        <v>13</v>
      </c>
      <c r="J239" s="2">
        <f>J240</f>
        <v>13</v>
      </c>
      <c r="K239" s="2">
        <f t="shared" si="77"/>
        <v>14</v>
      </c>
    </row>
    <row r="240" spans="1:11" ht="51" x14ac:dyDescent="0.25">
      <c r="A240" s="49" t="s">
        <v>107</v>
      </c>
      <c r="B240" s="4">
        <v>303</v>
      </c>
      <c r="C240" s="5">
        <v>707</v>
      </c>
      <c r="D240" s="6">
        <v>8</v>
      </c>
      <c r="E240" s="66">
        <v>0</v>
      </c>
      <c r="F240" s="10" t="s">
        <v>38</v>
      </c>
      <c r="G240" s="7" t="s">
        <v>42</v>
      </c>
      <c r="H240" s="66"/>
      <c r="I240" s="2">
        <f t="shared" si="77"/>
        <v>13</v>
      </c>
      <c r="J240" s="2">
        <f t="shared" si="77"/>
        <v>13</v>
      </c>
      <c r="K240" s="2">
        <f t="shared" si="77"/>
        <v>14</v>
      </c>
    </row>
    <row r="241" spans="1:12" ht="24" x14ac:dyDescent="0.25">
      <c r="A241" s="67" t="s">
        <v>71</v>
      </c>
      <c r="B241" s="4">
        <v>303</v>
      </c>
      <c r="C241" s="5">
        <v>707</v>
      </c>
      <c r="D241" s="6">
        <v>8</v>
      </c>
      <c r="E241" s="66">
        <v>0</v>
      </c>
      <c r="F241" s="10" t="s">
        <v>38</v>
      </c>
      <c r="G241" s="65">
        <v>47000</v>
      </c>
      <c r="H241" s="66"/>
      <c r="I241" s="2">
        <f t="shared" si="77"/>
        <v>13</v>
      </c>
      <c r="J241" s="2">
        <f t="shared" si="77"/>
        <v>13</v>
      </c>
      <c r="K241" s="2">
        <f t="shared" si="77"/>
        <v>14</v>
      </c>
    </row>
    <row r="242" spans="1:12" ht="36" x14ac:dyDescent="0.25">
      <c r="A242" s="67" t="s">
        <v>39</v>
      </c>
      <c r="B242" s="4">
        <v>303</v>
      </c>
      <c r="C242" s="5">
        <v>707</v>
      </c>
      <c r="D242" s="6">
        <v>8</v>
      </c>
      <c r="E242" s="66">
        <v>0</v>
      </c>
      <c r="F242" s="10" t="s">
        <v>38</v>
      </c>
      <c r="G242" s="65">
        <v>47000</v>
      </c>
      <c r="H242" s="66">
        <v>200</v>
      </c>
      <c r="I242" s="2">
        <f t="shared" si="77"/>
        <v>13</v>
      </c>
      <c r="J242" s="2">
        <f t="shared" si="77"/>
        <v>13</v>
      </c>
      <c r="K242" s="2">
        <f t="shared" si="77"/>
        <v>14</v>
      </c>
    </row>
    <row r="243" spans="1:12" ht="36" x14ac:dyDescent="0.25">
      <c r="A243" s="67" t="s">
        <v>37</v>
      </c>
      <c r="B243" s="4">
        <v>303</v>
      </c>
      <c r="C243" s="5">
        <v>707</v>
      </c>
      <c r="D243" s="6">
        <v>8</v>
      </c>
      <c r="E243" s="66">
        <v>0</v>
      </c>
      <c r="F243" s="10" t="s">
        <v>38</v>
      </c>
      <c r="G243" s="65">
        <v>47000</v>
      </c>
      <c r="H243" s="66">
        <v>240</v>
      </c>
      <c r="I243" s="2">
        <v>13</v>
      </c>
      <c r="J243" s="2">
        <v>13</v>
      </c>
      <c r="K243" s="2">
        <v>14</v>
      </c>
    </row>
    <row r="244" spans="1:12" x14ac:dyDescent="0.25">
      <c r="A244" s="8" t="s">
        <v>22</v>
      </c>
      <c r="B244" s="4">
        <v>303</v>
      </c>
      <c r="C244" s="5">
        <v>1000</v>
      </c>
      <c r="D244" s="6"/>
      <c r="E244" s="65"/>
      <c r="F244" s="7"/>
      <c r="G244" s="65"/>
      <c r="H244" s="65"/>
      <c r="I244" s="2">
        <f t="shared" ref="I244:K248" si="78">I245</f>
        <v>414.2</v>
      </c>
      <c r="J244" s="2">
        <f t="shared" si="78"/>
        <v>414.2</v>
      </c>
      <c r="K244" s="2">
        <f t="shared" si="78"/>
        <v>261.5</v>
      </c>
    </row>
    <row r="245" spans="1:12" x14ac:dyDescent="0.25">
      <c r="A245" s="8" t="s">
        <v>35</v>
      </c>
      <c r="B245" s="4">
        <v>303</v>
      </c>
      <c r="C245" s="5">
        <v>1001</v>
      </c>
      <c r="D245" s="6"/>
      <c r="E245" s="65"/>
      <c r="F245" s="7"/>
      <c r="G245" s="65"/>
      <c r="H245" s="65"/>
      <c r="I245" s="2">
        <f t="shared" si="78"/>
        <v>414.2</v>
      </c>
      <c r="J245" s="2">
        <f t="shared" si="78"/>
        <v>414.2</v>
      </c>
      <c r="K245" s="2">
        <f t="shared" si="78"/>
        <v>261.5</v>
      </c>
      <c r="L245" s="56"/>
    </row>
    <row r="246" spans="1:12" ht="24" x14ac:dyDescent="0.25">
      <c r="A246" s="8" t="s">
        <v>72</v>
      </c>
      <c r="B246" s="4">
        <v>303</v>
      </c>
      <c r="C246" s="5">
        <v>1001</v>
      </c>
      <c r="D246" s="6">
        <v>75</v>
      </c>
      <c r="E246" s="65">
        <v>0</v>
      </c>
      <c r="F246" s="7" t="s">
        <v>38</v>
      </c>
      <c r="G246" s="7" t="s">
        <v>42</v>
      </c>
      <c r="H246" s="65"/>
      <c r="I246" s="2">
        <f t="shared" si="78"/>
        <v>414.2</v>
      </c>
      <c r="J246" s="2">
        <f t="shared" si="78"/>
        <v>414.2</v>
      </c>
      <c r="K246" s="2">
        <f t="shared" si="78"/>
        <v>261.5</v>
      </c>
    </row>
    <row r="247" spans="1:12" ht="24" x14ac:dyDescent="0.25">
      <c r="A247" s="8" t="s">
        <v>84</v>
      </c>
      <c r="B247" s="4">
        <v>303</v>
      </c>
      <c r="C247" s="5">
        <v>1001</v>
      </c>
      <c r="D247" s="6">
        <v>75</v>
      </c>
      <c r="E247" s="65">
        <v>0</v>
      </c>
      <c r="F247" s="7" t="s">
        <v>38</v>
      </c>
      <c r="G247" s="65">
        <v>47100</v>
      </c>
      <c r="H247" s="65"/>
      <c r="I247" s="2">
        <f t="shared" si="78"/>
        <v>414.2</v>
      </c>
      <c r="J247" s="2">
        <f t="shared" si="78"/>
        <v>414.2</v>
      </c>
      <c r="K247" s="2">
        <f t="shared" si="78"/>
        <v>261.5</v>
      </c>
    </row>
    <row r="248" spans="1:12" ht="24" x14ac:dyDescent="0.25">
      <c r="A248" s="8" t="s">
        <v>23</v>
      </c>
      <c r="B248" s="4">
        <v>303</v>
      </c>
      <c r="C248" s="5">
        <v>1001</v>
      </c>
      <c r="D248" s="6">
        <v>75</v>
      </c>
      <c r="E248" s="65">
        <v>0</v>
      </c>
      <c r="F248" s="7" t="s">
        <v>38</v>
      </c>
      <c r="G248" s="65">
        <v>47100</v>
      </c>
      <c r="H248" s="65">
        <v>300</v>
      </c>
      <c r="I248" s="2">
        <f t="shared" si="78"/>
        <v>414.2</v>
      </c>
      <c r="J248" s="2">
        <f t="shared" si="78"/>
        <v>414.2</v>
      </c>
      <c r="K248" s="2">
        <f t="shared" si="78"/>
        <v>261.5</v>
      </c>
    </row>
    <row r="249" spans="1:12" ht="24" x14ac:dyDescent="0.25">
      <c r="A249" s="8" t="s">
        <v>108</v>
      </c>
      <c r="B249" s="4">
        <v>303</v>
      </c>
      <c r="C249" s="5">
        <v>1001</v>
      </c>
      <c r="D249" s="6">
        <v>75</v>
      </c>
      <c r="E249" s="65">
        <v>0</v>
      </c>
      <c r="F249" s="7" t="s">
        <v>38</v>
      </c>
      <c r="G249" s="65">
        <v>47100</v>
      </c>
      <c r="H249" s="65">
        <v>310</v>
      </c>
      <c r="I249" s="2">
        <f>261.5+84+68.7</f>
        <v>414.2</v>
      </c>
      <c r="J249" s="2">
        <f>261.5+84+68.7</f>
        <v>414.2</v>
      </c>
      <c r="K249" s="2">
        <v>261.5</v>
      </c>
    </row>
    <row r="250" spans="1:12" x14ac:dyDescent="0.25">
      <c r="A250" s="8" t="s">
        <v>25</v>
      </c>
      <c r="B250" s="4">
        <v>303</v>
      </c>
      <c r="C250" s="5">
        <v>1100</v>
      </c>
      <c r="D250" s="6"/>
      <c r="E250" s="65"/>
      <c r="F250" s="7"/>
      <c r="G250" s="65"/>
      <c r="H250" s="65"/>
      <c r="I250" s="2">
        <f>I251</f>
        <v>0</v>
      </c>
      <c r="J250" s="2">
        <f>J251</f>
        <v>0</v>
      </c>
      <c r="K250" s="2">
        <f>K251</f>
        <v>14</v>
      </c>
    </row>
    <row r="251" spans="1:12" x14ac:dyDescent="0.25">
      <c r="A251" s="8" t="s">
        <v>26</v>
      </c>
      <c r="B251" s="4">
        <v>303</v>
      </c>
      <c r="C251" s="5">
        <v>1102</v>
      </c>
      <c r="D251" s="6"/>
      <c r="E251" s="65"/>
      <c r="F251" s="7"/>
      <c r="G251" s="65"/>
      <c r="H251" s="65"/>
      <c r="I251" s="2">
        <f t="shared" ref="I251:J254" si="79">I252</f>
        <v>0</v>
      </c>
      <c r="J251" s="2">
        <f t="shared" si="79"/>
        <v>0</v>
      </c>
      <c r="K251" s="2">
        <f t="shared" ref="K251:K252" si="80">K252</f>
        <v>14</v>
      </c>
    </row>
    <row r="252" spans="1:12" ht="51" x14ac:dyDescent="0.25">
      <c r="A252" s="49" t="s">
        <v>107</v>
      </c>
      <c r="B252" s="4">
        <v>303</v>
      </c>
      <c r="C252" s="5">
        <v>1102</v>
      </c>
      <c r="D252" s="6">
        <v>8</v>
      </c>
      <c r="E252" s="66">
        <v>0</v>
      </c>
      <c r="F252" s="10" t="s">
        <v>38</v>
      </c>
      <c r="G252" s="7" t="s">
        <v>42</v>
      </c>
      <c r="H252" s="65"/>
      <c r="I252" s="2">
        <f t="shared" si="79"/>
        <v>0</v>
      </c>
      <c r="J252" s="2">
        <f t="shared" si="79"/>
        <v>0</v>
      </c>
      <c r="K252" s="2">
        <f t="shared" si="80"/>
        <v>14</v>
      </c>
    </row>
    <row r="253" spans="1:12" ht="24" x14ac:dyDescent="0.25">
      <c r="A253" s="8" t="s">
        <v>76</v>
      </c>
      <c r="B253" s="4">
        <v>303</v>
      </c>
      <c r="C253" s="5">
        <v>1102</v>
      </c>
      <c r="D253" s="6">
        <v>8</v>
      </c>
      <c r="E253" s="66">
        <v>0</v>
      </c>
      <c r="F253" s="10" t="s">
        <v>38</v>
      </c>
      <c r="G253" s="66">
        <v>48000</v>
      </c>
      <c r="H253" s="66"/>
      <c r="I253" s="2">
        <f t="shared" si="79"/>
        <v>0</v>
      </c>
      <c r="J253" s="2">
        <f t="shared" si="79"/>
        <v>0</v>
      </c>
      <c r="K253" s="2">
        <f>K254</f>
        <v>14</v>
      </c>
    </row>
    <row r="254" spans="1:12" ht="36" x14ac:dyDescent="0.25">
      <c r="A254" s="8" t="s">
        <v>39</v>
      </c>
      <c r="B254" s="4">
        <v>303</v>
      </c>
      <c r="C254" s="5">
        <v>1102</v>
      </c>
      <c r="D254" s="6">
        <v>8</v>
      </c>
      <c r="E254" s="66">
        <v>0</v>
      </c>
      <c r="F254" s="10" t="s">
        <v>38</v>
      </c>
      <c r="G254" s="66">
        <v>48000</v>
      </c>
      <c r="H254" s="66">
        <v>200</v>
      </c>
      <c r="I254" s="2">
        <f t="shared" si="79"/>
        <v>0</v>
      </c>
      <c r="J254" s="2">
        <f t="shared" si="79"/>
        <v>0</v>
      </c>
      <c r="K254" s="2">
        <f>K255</f>
        <v>14</v>
      </c>
    </row>
    <row r="255" spans="1:12" ht="36" x14ac:dyDescent="0.25">
      <c r="A255" s="8" t="s">
        <v>37</v>
      </c>
      <c r="B255" s="4">
        <v>303</v>
      </c>
      <c r="C255" s="5">
        <v>1102</v>
      </c>
      <c r="D255" s="6">
        <v>8</v>
      </c>
      <c r="E255" s="66">
        <v>0</v>
      </c>
      <c r="F255" s="10" t="s">
        <v>38</v>
      </c>
      <c r="G255" s="66">
        <v>48000</v>
      </c>
      <c r="H255" s="66">
        <v>240</v>
      </c>
      <c r="I255" s="2">
        <f>13-13</f>
        <v>0</v>
      </c>
      <c r="J255" s="2">
        <f>13-13</f>
        <v>0</v>
      </c>
      <c r="K255" s="2">
        <v>14</v>
      </c>
    </row>
    <row r="256" spans="1:12" x14ac:dyDescent="0.25">
      <c r="A256" s="24" t="s">
        <v>100</v>
      </c>
      <c r="B256" s="4"/>
      <c r="C256" s="34"/>
      <c r="D256" s="35"/>
      <c r="E256" s="36"/>
      <c r="F256" s="35"/>
      <c r="G256" s="37"/>
      <c r="H256" s="38"/>
      <c r="I256" s="2">
        <v>0</v>
      </c>
      <c r="J256" s="2">
        <v>0</v>
      </c>
      <c r="K256" s="2">
        <f>392-11.2</f>
        <v>380.8</v>
      </c>
    </row>
    <row r="257" spans="1:11" ht="15.75" x14ac:dyDescent="0.25">
      <c r="A257" s="76" t="s">
        <v>36</v>
      </c>
      <c r="B257" s="76"/>
      <c r="C257" s="76"/>
      <c r="D257" s="76"/>
      <c r="E257" s="76"/>
      <c r="F257" s="76"/>
      <c r="G257" s="76"/>
      <c r="H257" s="76"/>
      <c r="I257" s="63">
        <f>I12+I256</f>
        <v>36802.899999999994</v>
      </c>
      <c r="J257" s="63">
        <f>J12+J256</f>
        <v>36670.14</v>
      </c>
      <c r="K257" s="59" t="e">
        <f>K12+K256</f>
        <v>#REF!</v>
      </c>
    </row>
    <row r="258" spans="1:11" ht="15.75" x14ac:dyDescent="0.25">
      <c r="A258" s="1"/>
      <c r="I258" s="56"/>
      <c r="J258" s="56"/>
      <c r="K258" s="56"/>
    </row>
    <row r="259" spans="1:11" x14ac:dyDescent="0.25">
      <c r="I259" s="56"/>
      <c r="J259" s="56"/>
      <c r="K259" s="56"/>
    </row>
    <row r="261" spans="1:11" x14ac:dyDescent="0.25">
      <c r="A261" s="60"/>
      <c r="I261" s="56"/>
      <c r="J261" s="56"/>
      <c r="K261" s="56"/>
    </row>
    <row r="265" spans="1:11" x14ac:dyDescent="0.25">
      <c r="G265" s="73"/>
      <c r="H265" s="73"/>
      <c r="I265" s="64"/>
      <c r="J265" s="64"/>
      <c r="K265" s="61"/>
    </row>
  </sheetData>
  <mergeCells count="11">
    <mergeCell ref="A6:K6"/>
    <mergeCell ref="I9:I10"/>
    <mergeCell ref="J9:J10"/>
    <mergeCell ref="F2:L4"/>
    <mergeCell ref="G265:H265"/>
    <mergeCell ref="A9:A10"/>
    <mergeCell ref="B9:B10"/>
    <mergeCell ref="H9:H10"/>
    <mergeCell ref="C9:C10"/>
    <mergeCell ref="D9:G10"/>
    <mergeCell ref="A257:H257"/>
  </mergeCells>
  <pageMargins left="0.59055118110236227" right="0.19685039370078741" top="0.39370078740157483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</vt:lpstr>
      <vt:lpstr>'Приложение № '!Заголовки_для_печати</vt:lpstr>
      <vt:lpstr>'Приложение №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2024-06-28T05:51:48Z</dcterms:modified>
</cp:coreProperties>
</file>